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Planilha de Cálculo" sheetId="1" r:id="rId1"/>
  </sheets>
  <definedNames>
    <definedName name="_xlnm.Print_Area" localSheetId="0">'Planilha de Cálculo'!$A$1:$I$498</definedName>
  </definedNames>
  <calcPr fullCalcOnLoad="1"/>
</workbook>
</file>

<file path=xl/sharedStrings.xml><?xml version="1.0" encoding="utf-8"?>
<sst xmlns="http://schemas.openxmlformats.org/spreadsheetml/2006/main" count="449" uniqueCount="188">
  <si>
    <t>I - Preços dos Insumos Básicos</t>
  </si>
  <si>
    <t>Combustível</t>
  </si>
  <si>
    <t>Óleo Diesel</t>
  </si>
  <si>
    <t>Insumos</t>
  </si>
  <si>
    <t>Composição I</t>
  </si>
  <si>
    <t>Material Rodante</t>
  </si>
  <si>
    <t>Pneu - I</t>
  </si>
  <si>
    <t>Recapagem - I</t>
  </si>
  <si>
    <t>Preço (R$)</t>
  </si>
  <si>
    <t>Composição II</t>
  </si>
  <si>
    <t>Pneu - II</t>
  </si>
  <si>
    <t>Recapagem - II</t>
  </si>
  <si>
    <t>Categoria I</t>
  </si>
  <si>
    <t>Micro Ônibus</t>
  </si>
  <si>
    <t>Categoria II</t>
  </si>
  <si>
    <t>Veículo Leve</t>
  </si>
  <si>
    <t>Veículo Pesado</t>
  </si>
  <si>
    <t>Veículo Articulado</t>
  </si>
  <si>
    <t>Categoria III</t>
  </si>
  <si>
    <t>Categoria IV</t>
  </si>
  <si>
    <t>Salários</t>
  </si>
  <si>
    <t>Motorista</t>
  </si>
  <si>
    <t>Cobrador</t>
  </si>
  <si>
    <t>Fiscal</t>
  </si>
  <si>
    <t>Licenciamento</t>
  </si>
  <si>
    <t>Seguro Obrigatório</t>
  </si>
  <si>
    <t>II - Cálculo do Percurso Médio Mensal ( PMM )</t>
  </si>
  <si>
    <t>Frota Reserva</t>
  </si>
  <si>
    <t>Frota Total</t>
  </si>
  <si>
    <t>Categoria V</t>
  </si>
  <si>
    <t>Veículo Rodoviário</t>
  </si>
  <si>
    <t>Frota Operacional</t>
  </si>
  <si>
    <t>PMM</t>
  </si>
  <si>
    <t>Passageiros sem Desconto</t>
  </si>
  <si>
    <t>Número Passageiros Equivalente</t>
  </si>
  <si>
    <t>IPK Equivalente</t>
  </si>
  <si>
    <t>Pass/Mês</t>
  </si>
  <si>
    <t>%</t>
  </si>
  <si>
    <t>Pass/Km</t>
  </si>
  <si>
    <t>Km</t>
  </si>
  <si>
    <t>Veículos</t>
  </si>
  <si>
    <t>Km/Veículo</t>
  </si>
  <si>
    <t>R$/Veículo</t>
  </si>
  <si>
    <t>IV - Cálculo do Valor do Veículo sem Rodagem</t>
  </si>
  <si>
    <t>Veículo Micro Ônibus</t>
  </si>
  <si>
    <t>V - Memória de Cálculo da Planilha Tarifária</t>
  </si>
  <si>
    <t>1 - Custos Variáveis</t>
  </si>
  <si>
    <t>1.1 Micro Ônibus</t>
  </si>
  <si>
    <t>Item</t>
  </si>
  <si>
    <t>Sub-item</t>
  </si>
  <si>
    <t>Preço Unitário</t>
  </si>
  <si>
    <t>Índice de Consumo</t>
  </si>
  <si>
    <t>Custo (R$/Km)</t>
  </si>
  <si>
    <t>Lubrificantes</t>
  </si>
  <si>
    <t>Pneus</t>
  </si>
  <si>
    <t>Recapagem</t>
  </si>
  <si>
    <t>Rodagem</t>
  </si>
  <si>
    <t>Peças, Acessórios e Manutenção</t>
  </si>
  <si>
    <t>Total Custo Variável</t>
  </si>
  <si>
    <t>1.2 Veículo Leve</t>
  </si>
  <si>
    <t>1.3 Veículo Pesado</t>
  </si>
  <si>
    <t>1.4 Veículo Rodoviário</t>
  </si>
  <si>
    <t>1.5 Veículo Articulado</t>
  </si>
  <si>
    <t>Tipo de Veículo</t>
  </si>
  <si>
    <t>Frota</t>
  </si>
  <si>
    <t>Peças e Acessórios</t>
  </si>
  <si>
    <t>Custo Variável Médio (R$/Km)</t>
  </si>
  <si>
    <t>2. CUSTOS FIXOS</t>
  </si>
  <si>
    <t>2.1.1 - Micro Ônibus</t>
  </si>
  <si>
    <t>Idade</t>
  </si>
  <si>
    <t>Quantidade</t>
  </si>
  <si>
    <t>% Remuneração</t>
  </si>
  <si>
    <t>Coeficiente Anual</t>
  </si>
  <si>
    <t>0 a 1</t>
  </si>
  <si>
    <t>1 a 2</t>
  </si>
  <si>
    <t>2 a 3</t>
  </si>
  <si>
    <t>3 a 4</t>
  </si>
  <si>
    <t>4 a 5</t>
  </si>
  <si>
    <t>5 a 6</t>
  </si>
  <si>
    <t>6 a 7</t>
  </si>
  <si>
    <t>7 a 8</t>
  </si>
  <si>
    <t>8 a 9</t>
  </si>
  <si>
    <t>9 a 10</t>
  </si>
  <si>
    <t>Total</t>
  </si>
  <si>
    <t>2.1.2- Veículo Leve</t>
  </si>
  <si>
    <t>2.1.3 - Veículo Pesado</t>
  </si>
  <si>
    <t>2.1.4 - Veículo Rodoviário</t>
  </si>
  <si>
    <t>2.1.5 - Veículo Articulado</t>
  </si>
  <si>
    <t>1.6 Cálculo do Custo Variável Médio</t>
  </si>
  <si>
    <t>Valor sem Rodagem</t>
  </si>
  <si>
    <t>Valor do Veículo</t>
  </si>
  <si>
    <t>Remuneração</t>
  </si>
  <si>
    <t>Totais</t>
  </si>
  <si>
    <t>Quilometragem Produtiva (Km)</t>
  </si>
  <si>
    <t>Quilometragem Morta ( Km )</t>
  </si>
  <si>
    <t>Valor residual ( % )</t>
  </si>
  <si>
    <t>% Depreciação</t>
  </si>
  <si>
    <t>Depreciação</t>
  </si>
  <si>
    <t>Coeficiente Depreciação de Máquinas, Instalações e Equipamentos</t>
  </si>
  <si>
    <t>Veículo Médio</t>
  </si>
  <si>
    <t>Depreciação de Maq., Instalações e Equipamentos / veículo</t>
  </si>
  <si>
    <t>2.1 - Depreciação</t>
  </si>
  <si>
    <t>2.1.6 - Depreciação de Máquinas, Instalações e Equipamentos</t>
  </si>
  <si>
    <t>2.2.1 - Micro Ônibus</t>
  </si>
  <si>
    <t>2.2.2- Veículo Leve</t>
  </si>
  <si>
    <t>2.2.3 - Veículo Pesado</t>
  </si>
  <si>
    <t>2.2.4 - Veículo Rodoviário</t>
  </si>
  <si>
    <t>2.2.5 - Veículo Articulado</t>
  </si>
  <si>
    <t>Preço Veículo Médio sem Rodagem</t>
  </si>
  <si>
    <t>Depreciação Média Mensal</t>
  </si>
  <si>
    <t>Remuneração Média Mensal</t>
  </si>
  <si>
    <t>Coeficiente remuneração do Capital em almoxarifado</t>
  </si>
  <si>
    <t>2.2.7 - Remuneração do Capital em Maq., Instalações e Equipamentos</t>
  </si>
  <si>
    <t>Remuneração Capital em  Maq, Instalações e Equipamentos / veículo</t>
  </si>
  <si>
    <t>2.3 - Despesas com Pessoal</t>
  </si>
  <si>
    <t>Categoria</t>
  </si>
  <si>
    <t>Salário</t>
  </si>
  <si>
    <t>Fator de Utilização</t>
  </si>
  <si>
    <t>Valor Mensal</t>
  </si>
  <si>
    <t>Enc. Sociais ( % )</t>
  </si>
  <si>
    <t>Valor com Rodagem</t>
  </si>
  <si>
    <t>Coeficiente Remuneração do Capital em Maq, Inst e Equipamentos</t>
  </si>
  <si>
    <t>Despesa com Pessoal de Operação</t>
  </si>
  <si>
    <t>Remuneração da Diretoria</t>
  </si>
  <si>
    <t>R$/Mês</t>
  </si>
  <si>
    <t>Total de Benefícios</t>
  </si>
  <si>
    <t>2.3.1 - Pessoal de Operação</t>
  </si>
  <si>
    <t>2.3.2 - Pessoal de Manutenção</t>
  </si>
  <si>
    <t>Cálculo da Tarifa</t>
  </si>
  <si>
    <t>Custo Variável</t>
  </si>
  <si>
    <t>R$/veic./mês</t>
  </si>
  <si>
    <t>R$/mês</t>
  </si>
  <si>
    <t xml:space="preserve">   Combustível</t>
  </si>
  <si>
    <t xml:space="preserve">   Lubrificantes</t>
  </si>
  <si>
    <t xml:space="preserve">   Rodagem</t>
  </si>
  <si>
    <t xml:space="preserve">   Peças e Acessórios</t>
  </si>
  <si>
    <t>Custos Fixos</t>
  </si>
  <si>
    <t>R$/Km</t>
  </si>
  <si>
    <t xml:space="preserve">   Veículos</t>
  </si>
  <si>
    <t xml:space="preserve">   Maq., Instalações e Equipamentos</t>
  </si>
  <si>
    <t xml:space="preserve">   Almoxarifado</t>
  </si>
  <si>
    <t>Despesas com Pessoal</t>
  </si>
  <si>
    <t xml:space="preserve">   Operação</t>
  </si>
  <si>
    <t xml:space="preserve">   Manutenção</t>
  </si>
  <si>
    <t xml:space="preserve">   Administrativo</t>
  </si>
  <si>
    <t xml:space="preserve">   Benefícios</t>
  </si>
  <si>
    <t xml:space="preserve">   Remuneração Diretoria</t>
  </si>
  <si>
    <t>Despesas Administrativas</t>
  </si>
  <si>
    <t xml:space="preserve">   Gerais</t>
  </si>
  <si>
    <t xml:space="preserve">   Seguro Obrigatório</t>
  </si>
  <si>
    <t>Custo Fixo Total</t>
  </si>
  <si>
    <t>Custo Total</t>
  </si>
  <si>
    <t>2.3.3 - Pessoal Administrativo</t>
  </si>
  <si>
    <t>Coeficiente Despesas com Pessoal Administrativo</t>
  </si>
  <si>
    <t>Despesa com Pessoal Administrativo</t>
  </si>
  <si>
    <t>Despesa com Pessoal de Manutenção</t>
  </si>
  <si>
    <t>Coeficiente Despesas com Pessoal de Manutenção</t>
  </si>
  <si>
    <t>Coeficiente Despesas Gerais</t>
  </si>
  <si>
    <t>Despesa Gerais</t>
  </si>
  <si>
    <t>Custo Total com Tributos</t>
  </si>
  <si>
    <t>%  Total</t>
  </si>
  <si>
    <t>Tributo</t>
  </si>
  <si>
    <t>Alíquota</t>
  </si>
  <si>
    <t>ISSQN</t>
  </si>
  <si>
    <t>2.4 - Despesas Gerais</t>
  </si>
  <si>
    <t>2.5 - Tributos</t>
  </si>
  <si>
    <t>Passageiros com Desconto</t>
  </si>
  <si>
    <t>Desconto</t>
  </si>
  <si>
    <t>Receitas com Publicidade</t>
  </si>
  <si>
    <t>Publicidade</t>
  </si>
  <si>
    <t>Custo Total sem Tributos</t>
  </si>
  <si>
    <t>R$ / Mês</t>
  </si>
  <si>
    <t>R$ / veículo</t>
  </si>
  <si>
    <t>Acréscimo</t>
  </si>
  <si>
    <t>Passageiros com Acréscimo</t>
  </si>
  <si>
    <t>III - Cálculo do IPK</t>
  </si>
  <si>
    <t>Percentual de Remuneração do Capital Investido ( % )</t>
  </si>
  <si>
    <t>2.2.6 - Remuneração do Capital em Almoxarifado</t>
  </si>
  <si>
    <t>Custo Variável Total</t>
  </si>
  <si>
    <t xml:space="preserve">   Licenciamento</t>
  </si>
  <si>
    <t>Preço do Veículo Médio</t>
  </si>
  <si>
    <t>Valor do Contrato</t>
  </si>
  <si>
    <t>Tarifa Básica</t>
  </si>
  <si>
    <t xml:space="preserve">Contribuição Social </t>
  </si>
  <si>
    <t>2.2 - Remuneração do Capital</t>
  </si>
  <si>
    <t>3. RECEITA EXTRATARIFÁRIA</t>
  </si>
  <si>
    <t>Receita Extratarifária</t>
  </si>
  <si>
    <t>Proposta Financeira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</si>
</sst>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0.000000"/>
    <numFmt numFmtId="166" formatCode="#,##0.000000"/>
    <numFmt numFmtId="167" formatCode="#,##0.0000"/>
    <numFmt numFmtId="168" formatCode="#,##0.00000"/>
    <numFmt numFmtId="169" formatCode="#,##0.000"/>
    <numFmt numFmtId="170" formatCode="0.000"/>
    <numFmt numFmtId="171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4" fontId="38" fillId="0" borderId="10" xfId="0" applyNumberFormat="1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0" xfId="0" applyFont="1" applyBorder="1" applyAlignment="1">
      <alignment/>
    </xf>
    <xf numFmtId="0" fontId="37" fillId="10" borderId="10" xfId="0" applyFont="1" applyFill="1" applyBorder="1" applyAlignment="1">
      <alignment horizontal="center"/>
    </xf>
    <xf numFmtId="4" fontId="38" fillId="0" borderId="0" xfId="0" applyNumberFormat="1" applyFont="1" applyBorder="1" applyAlignment="1">
      <alignment/>
    </xf>
    <xf numFmtId="0" fontId="38" fillId="33" borderId="0" xfId="0" applyFont="1" applyFill="1" applyAlignment="1">
      <alignment/>
    </xf>
    <xf numFmtId="3" fontId="38" fillId="0" borderId="10" xfId="0" applyNumberFormat="1" applyFont="1" applyBorder="1" applyAlignment="1">
      <alignment/>
    </xf>
    <xf numFmtId="3" fontId="38" fillId="0" borderId="0" xfId="0" applyNumberFormat="1" applyFont="1" applyBorder="1" applyAlignment="1">
      <alignment/>
    </xf>
    <xf numFmtId="164" fontId="38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165" fontId="38" fillId="0" borderId="10" xfId="0" applyNumberFormat="1" applyFont="1" applyBorder="1" applyAlignment="1">
      <alignment/>
    </xf>
    <xf numFmtId="0" fontId="38" fillId="0" borderId="18" xfId="0" applyFont="1" applyBorder="1" applyAlignment="1">
      <alignment/>
    </xf>
    <xf numFmtId="164" fontId="38" fillId="0" borderId="18" xfId="0" applyNumberFormat="1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20" xfId="0" applyFont="1" applyBorder="1" applyAlignment="1">
      <alignment/>
    </xf>
    <xf numFmtId="164" fontId="38" fillId="0" borderId="20" xfId="0" applyNumberFormat="1" applyFont="1" applyBorder="1" applyAlignment="1">
      <alignment/>
    </xf>
    <xf numFmtId="0" fontId="38" fillId="0" borderId="21" xfId="0" applyFont="1" applyBorder="1" applyAlignment="1">
      <alignment/>
    </xf>
    <xf numFmtId="4" fontId="38" fillId="0" borderId="0" xfId="0" applyNumberFormat="1" applyFont="1" applyAlignment="1">
      <alignment/>
    </xf>
    <xf numFmtId="1" fontId="38" fillId="0" borderId="10" xfId="0" applyNumberFormat="1" applyFont="1" applyBorder="1" applyAlignment="1">
      <alignment horizontal="center"/>
    </xf>
    <xf numFmtId="16" fontId="38" fillId="0" borderId="10" xfId="0" applyNumberFormat="1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65" fontId="38" fillId="0" borderId="14" xfId="0" applyNumberFormat="1" applyFont="1" applyBorder="1" applyAlignment="1">
      <alignment/>
    </xf>
    <xf numFmtId="165" fontId="38" fillId="0" borderId="0" xfId="0" applyNumberFormat="1" applyFont="1" applyAlignment="1">
      <alignment/>
    </xf>
    <xf numFmtId="165" fontId="38" fillId="0" borderId="10" xfId="0" applyNumberFormat="1" applyFont="1" applyBorder="1" applyAlignment="1">
      <alignment horizontal="center"/>
    </xf>
    <xf numFmtId="166" fontId="38" fillId="0" borderId="0" xfId="0" applyNumberFormat="1" applyFont="1" applyAlignment="1">
      <alignment/>
    </xf>
    <xf numFmtId="1" fontId="38" fillId="0" borderId="0" xfId="0" applyNumberFormat="1" applyFont="1" applyAlignment="1">
      <alignment horizontal="center"/>
    </xf>
    <xf numFmtId="1" fontId="38" fillId="0" borderId="21" xfId="0" applyNumberFormat="1" applyFont="1" applyBorder="1" applyAlignment="1">
      <alignment horizontal="center"/>
    </xf>
    <xf numFmtId="1" fontId="38" fillId="0" borderId="0" xfId="0" applyNumberFormat="1" applyFont="1" applyBorder="1" applyAlignment="1">
      <alignment horizontal="center"/>
    </xf>
    <xf numFmtId="4" fontId="38" fillId="0" borderId="10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8" fillId="0" borderId="22" xfId="0" applyFont="1" applyBorder="1" applyAlignment="1">
      <alignment/>
    </xf>
    <xf numFmtId="164" fontId="38" fillId="0" borderId="22" xfId="0" applyNumberFormat="1" applyFont="1" applyBorder="1" applyAlignment="1">
      <alignment horizontal="center"/>
    </xf>
    <xf numFmtId="2" fontId="38" fillId="0" borderId="22" xfId="0" applyNumberFormat="1" applyFont="1" applyFill="1" applyBorder="1" applyAlignment="1">
      <alignment/>
    </xf>
    <xf numFmtId="2" fontId="38" fillId="0" borderId="21" xfId="0" applyNumberFormat="1" applyFont="1" applyFill="1" applyBorder="1" applyAlignment="1">
      <alignment/>
    </xf>
    <xf numFmtId="0" fontId="38" fillId="0" borderId="0" xfId="0" applyFont="1" applyAlignment="1">
      <alignment horizontal="center"/>
    </xf>
    <xf numFmtId="0" fontId="37" fillId="0" borderId="21" xfId="0" applyFont="1" applyBorder="1" applyAlignment="1">
      <alignment/>
    </xf>
    <xf numFmtId="164" fontId="37" fillId="0" borderId="21" xfId="0" applyNumberFormat="1" applyFont="1" applyBorder="1" applyAlignment="1">
      <alignment horizontal="center"/>
    </xf>
    <xf numFmtId="2" fontId="37" fillId="0" borderId="21" xfId="0" applyNumberFormat="1" applyFont="1" applyFill="1" applyBorder="1" applyAlignment="1">
      <alignment/>
    </xf>
    <xf numFmtId="0" fontId="37" fillId="0" borderId="22" xfId="0" applyFont="1" applyBorder="1" applyAlignment="1">
      <alignment/>
    </xf>
    <xf numFmtId="4" fontId="37" fillId="0" borderId="22" xfId="0" applyNumberFormat="1" applyFont="1" applyBorder="1" applyAlignment="1">
      <alignment horizontal="right"/>
    </xf>
    <xf numFmtId="167" fontId="37" fillId="0" borderId="22" xfId="0" applyNumberFormat="1" applyFont="1" applyBorder="1" applyAlignment="1">
      <alignment horizontal="center"/>
    </xf>
    <xf numFmtId="2" fontId="37" fillId="0" borderId="22" xfId="0" applyNumberFormat="1" applyFont="1" applyFill="1" applyBorder="1" applyAlignment="1">
      <alignment/>
    </xf>
    <xf numFmtId="4" fontId="38" fillId="0" borderId="0" xfId="0" applyNumberFormat="1" applyFont="1" applyAlignment="1">
      <alignment horizontal="right"/>
    </xf>
    <xf numFmtId="167" fontId="38" fillId="0" borderId="0" xfId="0" applyNumberFormat="1" applyFont="1" applyAlignment="1">
      <alignment horizontal="center"/>
    </xf>
    <xf numFmtId="2" fontId="38" fillId="0" borderId="0" xfId="0" applyNumberFormat="1" applyFont="1" applyFill="1" applyBorder="1" applyAlignment="1">
      <alignment/>
    </xf>
    <xf numFmtId="167" fontId="38" fillId="0" borderId="0" xfId="0" applyNumberFormat="1" applyFont="1" applyAlignment="1">
      <alignment/>
    </xf>
    <xf numFmtId="4" fontId="37" fillId="0" borderId="21" xfId="0" applyNumberFormat="1" applyFont="1" applyBorder="1" applyAlignment="1">
      <alignment/>
    </xf>
    <xf numFmtId="167" fontId="37" fillId="0" borderId="21" xfId="0" applyNumberFormat="1" applyFont="1" applyBorder="1" applyAlignment="1">
      <alignment horizontal="center"/>
    </xf>
    <xf numFmtId="2" fontId="38" fillId="0" borderId="0" xfId="0" applyNumberFormat="1" applyFont="1" applyFill="1" applyAlignment="1">
      <alignment/>
    </xf>
    <xf numFmtId="0" fontId="37" fillId="0" borderId="21" xfId="0" applyFont="1" applyFill="1" applyBorder="1" applyAlignment="1">
      <alignment/>
    </xf>
    <xf numFmtId="0" fontId="38" fillId="0" borderId="21" xfId="0" applyFont="1" applyFill="1" applyBorder="1" applyAlignment="1">
      <alignment/>
    </xf>
    <xf numFmtId="167" fontId="37" fillId="0" borderId="21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/>
    </xf>
    <xf numFmtId="0" fontId="38" fillId="0" borderId="10" xfId="0" applyFont="1" applyBorder="1" applyAlignment="1">
      <alignment horizontal="center"/>
    </xf>
    <xf numFmtId="3" fontId="38" fillId="0" borderId="0" xfId="0" applyNumberFormat="1" applyFont="1" applyAlignment="1">
      <alignment/>
    </xf>
    <xf numFmtId="168" fontId="38" fillId="0" borderId="0" xfId="0" applyNumberFormat="1" applyFont="1" applyAlignment="1">
      <alignment/>
    </xf>
    <xf numFmtId="0" fontId="38" fillId="0" borderId="0" xfId="0" applyFont="1" applyAlignment="1">
      <alignment horizontal="right"/>
    </xf>
    <xf numFmtId="164" fontId="38" fillId="0" borderId="0" xfId="0" applyNumberFormat="1" applyFont="1" applyAlignment="1">
      <alignment/>
    </xf>
    <xf numFmtId="2" fontId="37" fillId="0" borderId="0" xfId="0" applyNumberFormat="1" applyFont="1" applyAlignment="1">
      <alignment horizontal="center"/>
    </xf>
    <xf numFmtId="0" fontId="39" fillId="33" borderId="0" xfId="0" applyFont="1" applyFill="1" applyAlignment="1">
      <alignment/>
    </xf>
    <xf numFmtId="0" fontId="37" fillId="0" borderId="10" xfId="0" applyFont="1" applyBorder="1" applyAlignment="1">
      <alignment/>
    </xf>
    <xf numFmtId="0" fontId="38" fillId="16" borderId="10" xfId="0" applyFont="1" applyFill="1" applyBorder="1" applyAlignment="1">
      <alignment horizontal="center" vertical="center" wrapText="1"/>
    </xf>
    <xf numFmtId="0" fontId="38" fillId="16" borderId="10" xfId="0" applyFont="1" applyFill="1" applyBorder="1" applyAlignment="1">
      <alignment horizontal="center" vertical="center"/>
    </xf>
    <xf numFmtId="0" fontId="38" fillId="16" borderId="10" xfId="0" applyFont="1" applyFill="1" applyBorder="1" applyAlignment="1">
      <alignment horizontal="center"/>
    </xf>
    <xf numFmtId="0" fontId="38" fillId="16" borderId="13" xfId="0" applyFont="1" applyFill="1" applyBorder="1" applyAlignment="1">
      <alignment horizontal="center"/>
    </xf>
    <xf numFmtId="0" fontId="38" fillId="16" borderId="14" xfId="0" applyFont="1" applyFill="1" applyBorder="1" applyAlignment="1">
      <alignment/>
    </xf>
    <xf numFmtId="4" fontId="38" fillId="19" borderId="10" xfId="0" applyNumberFormat="1" applyFont="1" applyFill="1" applyBorder="1" applyAlignment="1" applyProtection="1">
      <alignment/>
      <protection locked="0"/>
    </xf>
    <xf numFmtId="0" fontId="38" fillId="19" borderId="10" xfId="0" applyFont="1" applyFill="1" applyBorder="1" applyAlignment="1" applyProtection="1">
      <alignment horizontal="center"/>
      <protection locked="0"/>
    </xf>
    <xf numFmtId="3" fontId="38" fillId="19" borderId="10" xfId="0" applyNumberFormat="1" applyFont="1" applyFill="1" applyBorder="1" applyAlignment="1" applyProtection="1">
      <alignment/>
      <protection locked="0"/>
    </xf>
    <xf numFmtId="1" fontId="38" fillId="19" borderId="10" xfId="0" applyNumberFormat="1" applyFont="1" applyFill="1" applyBorder="1" applyAlignment="1" applyProtection="1">
      <alignment horizontal="center"/>
      <protection locked="0"/>
    </xf>
    <xf numFmtId="165" fontId="38" fillId="19" borderId="10" xfId="0" applyNumberFormat="1" applyFont="1" applyFill="1" applyBorder="1" applyAlignment="1" applyProtection="1">
      <alignment/>
      <protection locked="0"/>
    </xf>
    <xf numFmtId="4" fontId="38" fillId="19" borderId="10" xfId="0" applyNumberFormat="1" applyFont="1" applyFill="1" applyBorder="1" applyAlignment="1" applyProtection="1">
      <alignment horizontal="center"/>
      <protection locked="0"/>
    </xf>
    <xf numFmtId="0" fontId="39" fillId="33" borderId="21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167" fontId="38" fillId="19" borderId="10" xfId="0" applyNumberFormat="1" applyFont="1" applyFill="1" applyBorder="1" applyAlignment="1" applyProtection="1">
      <alignment/>
      <protection locked="0"/>
    </xf>
    <xf numFmtId="40" fontId="37" fillId="0" borderId="22" xfId="0" applyNumberFormat="1" applyFont="1" applyFill="1" applyBorder="1" applyAlignment="1">
      <alignment/>
    </xf>
    <xf numFmtId="4" fontId="38" fillId="0" borderId="10" xfId="0" applyNumberFormat="1" applyFont="1" applyFill="1" applyBorder="1" applyAlignment="1" applyProtection="1">
      <alignment horizontal="center"/>
      <protection/>
    </xf>
    <xf numFmtId="4" fontId="37" fillId="0" borderId="0" xfId="0" applyNumberFormat="1" applyFont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 horizontal="center"/>
      <protection/>
    </xf>
    <xf numFmtId="169" fontId="39" fillId="33" borderId="21" xfId="0" applyNumberFormat="1" applyFont="1" applyFill="1" applyBorder="1" applyAlignment="1">
      <alignment horizontal="center"/>
    </xf>
    <xf numFmtId="171" fontId="38" fillId="0" borderId="0" xfId="49" applyNumberFormat="1" applyFont="1" applyBorder="1" applyAlignment="1">
      <alignment horizontal="center"/>
    </xf>
    <xf numFmtId="170" fontId="38" fillId="19" borderId="10" xfId="0" applyNumberFormat="1" applyFont="1" applyFill="1" applyBorder="1" applyAlignment="1" applyProtection="1">
      <alignment/>
      <protection locked="0"/>
    </xf>
    <xf numFmtId="1" fontId="38" fillId="0" borderId="0" xfId="0" applyNumberFormat="1" applyFont="1" applyAlignment="1">
      <alignment/>
    </xf>
    <xf numFmtId="0" fontId="37" fillId="10" borderId="10" xfId="0" applyFont="1" applyFill="1" applyBorder="1" applyAlignment="1">
      <alignment horizontal="center" vertical="center"/>
    </xf>
    <xf numFmtId="0" fontId="37" fillId="10" borderId="10" xfId="0" applyFont="1" applyFill="1" applyBorder="1" applyAlignment="1">
      <alignment horizontal="center" vertical="center" wrapText="1"/>
    </xf>
    <xf numFmtId="0" fontId="37" fillId="10" borderId="11" xfId="0" applyFont="1" applyFill="1" applyBorder="1" applyAlignment="1">
      <alignment horizontal="center" vertical="center"/>
    </xf>
    <xf numFmtId="0" fontId="37" fillId="10" borderId="12" xfId="0" applyFont="1" applyFill="1" applyBorder="1" applyAlignment="1">
      <alignment horizontal="center" vertical="center"/>
    </xf>
    <xf numFmtId="0" fontId="37" fillId="10" borderId="13" xfId="0" applyFont="1" applyFill="1" applyBorder="1" applyAlignment="1">
      <alignment horizontal="center"/>
    </xf>
    <xf numFmtId="0" fontId="37" fillId="10" borderId="21" xfId="0" applyFont="1" applyFill="1" applyBorder="1" applyAlignment="1">
      <alignment horizontal="center"/>
    </xf>
    <xf numFmtId="0" fontId="37" fillId="10" borderId="14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99"/>
  <sheetViews>
    <sheetView tabSelected="1" view="pageLayout" zoomScaleSheetLayoutView="70" workbookViewId="0" topLeftCell="E200">
      <selection activeCell="I207" sqref="I207"/>
    </sheetView>
  </sheetViews>
  <sheetFormatPr defaultColWidth="9.140625" defaultRowHeight="15"/>
  <cols>
    <col min="1" max="1" width="19.28125" style="2" customWidth="1"/>
    <col min="2" max="2" width="33.7109375" style="2" customWidth="1"/>
    <col min="3" max="3" width="23.140625" style="2" customWidth="1"/>
    <col min="4" max="4" width="21.8515625" style="2" customWidth="1"/>
    <col min="5" max="5" width="24.00390625" style="2" customWidth="1"/>
    <col min="6" max="6" width="14.57421875" style="2" customWidth="1"/>
    <col min="7" max="7" width="16.140625" style="2" customWidth="1"/>
    <col min="8" max="8" width="13.8515625" style="2" customWidth="1"/>
    <col min="9" max="9" width="11.140625" style="2" customWidth="1"/>
    <col min="10" max="16384" width="9.140625" style="2" customWidth="1"/>
  </cols>
  <sheetData>
    <row r="2" spans="1:9" ht="12.75">
      <c r="A2" s="1" t="s">
        <v>0</v>
      </c>
      <c r="B2" s="1"/>
      <c r="C2" s="1"/>
      <c r="D2" s="1"/>
      <c r="E2" s="1"/>
      <c r="F2" s="1"/>
      <c r="G2" s="1"/>
      <c r="H2" s="1"/>
      <c r="I2" s="1"/>
    </row>
    <row r="4" spans="2:7" ht="12.75">
      <c r="B4" s="9" t="s">
        <v>3</v>
      </c>
      <c r="C4" s="9" t="s">
        <v>8</v>
      </c>
      <c r="G4" s="39" t="s">
        <v>187</v>
      </c>
    </row>
    <row r="5" spans="1:3" ht="12.75">
      <c r="A5" s="3" t="s">
        <v>1</v>
      </c>
      <c r="B5" s="3" t="s">
        <v>2</v>
      </c>
      <c r="C5" s="91"/>
    </row>
    <row r="6" spans="1:3" ht="12.75">
      <c r="A6" s="4" t="s">
        <v>4</v>
      </c>
      <c r="B6" s="3" t="s">
        <v>6</v>
      </c>
      <c r="C6" s="76"/>
    </row>
    <row r="7" spans="1:3" ht="12.75">
      <c r="A7" s="6" t="s">
        <v>5</v>
      </c>
      <c r="B7" s="3" t="s">
        <v>7</v>
      </c>
      <c r="C7" s="76"/>
    </row>
    <row r="8" spans="1:3" ht="12.75">
      <c r="A8" s="4" t="s">
        <v>9</v>
      </c>
      <c r="B8" s="3" t="s">
        <v>10</v>
      </c>
      <c r="C8" s="76"/>
    </row>
    <row r="9" spans="1:3" ht="12.75">
      <c r="A9" s="6" t="s">
        <v>5</v>
      </c>
      <c r="B9" s="3" t="s">
        <v>11</v>
      </c>
      <c r="C9" s="76"/>
    </row>
    <row r="10" spans="4:6" ht="12.75">
      <c r="D10" s="9" t="s">
        <v>31</v>
      </c>
      <c r="E10" s="9" t="s">
        <v>27</v>
      </c>
      <c r="F10" s="9" t="s">
        <v>28</v>
      </c>
    </row>
    <row r="11" spans="1:7" ht="12.75">
      <c r="A11" s="3" t="s">
        <v>12</v>
      </c>
      <c r="B11" s="3" t="s">
        <v>13</v>
      </c>
      <c r="C11" s="76"/>
      <c r="D11" s="28">
        <f>F11-E11</f>
        <v>0</v>
      </c>
      <c r="E11" s="77"/>
      <c r="F11" s="28">
        <f>C241</f>
        <v>0</v>
      </c>
      <c r="G11" s="90"/>
    </row>
    <row r="12" spans="1:7" ht="12.75">
      <c r="A12" s="3" t="s">
        <v>14</v>
      </c>
      <c r="B12" s="3" t="s">
        <v>15</v>
      </c>
      <c r="C12" s="76"/>
      <c r="D12" s="28">
        <f>F12-E12</f>
        <v>0</v>
      </c>
      <c r="E12" s="77"/>
      <c r="F12" s="28">
        <f>C242</f>
        <v>0</v>
      </c>
      <c r="G12" s="90"/>
    </row>
    <row r="13" spans="1:7" ht="12.75">
      <c r="A13" s="3" t="s">
        <v>18</v>
      </c>
      <c r="B13" s="3" t="s">
        <v>16</v>
      </c>
      <c r="C13" s="76"/>
      <c r="D13" s="28">
        <f>F13-E13</f>
        <v>0</v>
      </c>
      <c r="E13" s="77"/>
      <c r="F13" s="28">
        <f>C243</f>
        <v>0</v>
      </c>
      <c r="G13" s="90"/>
    </row>
    <row r="14" spans="1:7" ht="12.75">
      <c r="A14" s="3" t="s">
        <v>19</v>
      </c>
      <c r="B14" s="3" t="s">
        <v>30</v>
      </c>
      <c r="C14" s="76"/>
      <c r="D14" s="28">
        <f>F14-E14</f>
        <v>0</v>
      </c>
      <c r="E14" s="77"/>
      <c r="F14" s="28">
        <f>C244</f>
        <v>0</v>
      </c>
      <c r="G14" s="90"/>
    </row>
    <row r="15" spans="1:7" ht="12.75">
      <c r="A15" s="3" t="s">
        <v>29</v>
      </c>
      <c r="B15" s="3" t="s">
        <v>17</v>
      </c>
      <c r="C15" s="76"/>
      <c r="D15" s="28">
        <f>F15-E15</f>
        <v>0</v>
      </c>
      <c r="E15" s="77"/>
      <c r="F15" s="28">
        <f>C245</f>
        <v>0</v>
      </c>
      <c r="G15" s="90"/>
    </row>
    <row r="16" spans="3:7" ht="12.75">
      <c r="C16" s="9" t="s">
        <v>83</v>
      </c>
      <c r="D16" s="63">
        <f>SUM(D11:D15)</f>
        <v>0</v>
      </c>
      <c r="E16" s="88">
        <f>SUM(E11:E15)</f>
        <v>0</v>
      </c>
      <c r="F16" s="63">
        <f>SUM(F11:F15)</f>
        <v>0</v>
      </c>
      <c r="G16" s="8"/>
    </row>
    <row r="18" ht="12.75">
      <c r="D18" s="83"/>
    </row>
    <row r="19" spans="2:3" ht="12.75">
      <c r="B19" s="9" t="s">
        <v>20</v>
      </c>
      <c r="C19" s="9"/>
    </row>
    <row r="20" spans="2:8" ht="12.75">
      <c r="B20" s="3" t="s">
        <v>21</v>
      </c>
      <c r="C20" s="76"/>
      <c r="D20" s="2" t="s">
        <v>171</v>
      </c>
      <c r="H20" s="66"/>
    </row>
    <row r="21" spans="2:8" ht="12.75">
      <c r="B21" s="3" t="s">
        <v>22</v>
      </c>
      <c r="C21" s="76"/>
      <c r="D21" s="2" t="s">
        <v>171</v>
      </c>
      <c r="G21" s="44"/>
      <c r="H21" s="66"/>
    </row>
    <row r="22" spans="2:9" ht="12.75">
      <c r="B22" s="3" t="s">
        <v>23</v>
      </c>
      <c r="C22" s="76"/>
      <c r="D22" s="2" t="s">
        <v>171</v>
      </c>
      <c r="G22" s="44"/>
      <c r="H22" s="64"/>
      <c r="I22" s="65"/>
    </row>
    <row r="23" spans="2:9" ht="12.75">
      <c r="B23" s="8"/>
      <c r="C23" s="10"/>
      <c r="G23" s="44"/>
      <c r="H23" s="64"/>
      <c r="I23" s="65"/>
    </row>
    <row r="24" spans="2:9" ht="12.75">
      <c r="B24" s="3" t="s">
        <v>125</v>
      </c>
      <c r="C24" s="76"/>
      <c r="D24" s="2" t="s">
        <v>124</v>
      </c>
      <c r="G24" s="44"/>
      <c r="H24" s="64"/>
      <c r="I24" s="65"/>
    </row>
    <row r="25" spans="2:9" ht="12.75">
      <c r="B25" s="8"/>
      <c r="C25" s="10"/>
      <c r="G25" s="44"/>
      <c r="H25" s="64"/>
      <c r="I25" s="65"/>
    </row>
    <row r="26" spans="2:4" ht="12.75">
      <c r="B26" s="3" t="s">
        <v>123</v>
      </c>
      <c r="C26" s="76"/>
      <c r="D26" s="2" t="s">
        <v>124</v>
      </c>
    </row>
    <row r="27" spans="2:3" ht="12.75">
      <c r="B27" s="8"/>
      <c r="C27" s="10"/>
    </row>
    <row r="28" spans="2:3" ht="12.75">
      <c r="B28" s="9" t="s">
        <v>24</v>
      </c>
      <c r="C28" s="9"/>
    </row>
    <row r="29" spans="2:4" ht="12.75">
      <c r="B29" s="3" t="s">
        <v>25</v>
      </c>
      <c r="C29" s="76"/>
      <c r="D29" s="2" t="s">
        <v>42</v>
      </c>
    </row>
    <row r="30" spans="2:4" ht="12.75">
      <c r="B30" s="3" t="s">
        <v>24</v>
      </c>
      <c r="C30" s="76"/>
      <c r="D30" s="2" t="s">
        <v>42</v>
      </c>
    </row>
    <row r="33" spans="1:9" ht="12.75">
      <c r="A33" s="1" t="s">
        <v>26</v>
      </c>
      <c r="B33" s="1"/>
      <c r="C33" s="11"/>
      <c r="D33" s="11"/>
      <c r="E33" s="11"/>
      <c r="F33" s="11"/>
      <c r="G33" s="11"/>
      <c r="H33" s="11"/>
      <c r="I33" s="11"/>
    </row>
    <row r="35" spans="2:5" ht="12.75">
      <c r="B35" s="3" t="s">
        <v>93</v>
      </c>
      <c r="C35" s="78"/>
      <c r="D35" s="2" t="s">
        <v>39</v>
      </c>
      <c r="E35" s="64"/>
    </row>
    <row r="36" spans="2:4" ht="12.75">
      <c r="B36" s="3" t="s">
        <v>94</v>
      </c>
      <c r="C36" s="78"/>
      <c r="D36" s="2" t="s">
        <v>39</v>
      </c>
    </row>
    <row r="37" spans="2:4" ht="12.75">
      <c r="B37" s="3" t="s">
        <v>31</v>
      </c>
      <c r="C37" s="3">
        <f>D16</f>
        <v>0</v>
      </c>
      <c r="D37" s="2" t="s">
        <v>40</v>
      </c>
    </row>
    <row r="38" spans="2:4" ht="12.75">
      <c r="B38" s="3" t="s">
        <v>27</v>
      </c>
      <c r="C38" s="3">
        <f>E16</f>
        <v>0</v>
      </c>
      <c r="D38" s="2" t="s">
        <v>40</v>
      </c>
    </row>
    <row r="39" spans="2:4" ht="12.75">
      <c r="B39" s="3" t="s">
        <v>28</v>
      </c>
      <c r="C39" s="3">
        <f>F16</f>
        <v>0</v>
      </c>
      <c r="D39" s="2" t="s">
        <v>40</v>
      </c>
    </row>
    <row r="41" spans="2:4" ht="12.75">
      <c r="B41" s="3" t="s">
        <v>32</v>
      </c>
      <c r="C41" s="12" t="e">
        <f>(C35+C36)/C37</f>
        <v>#DIV/0!</v>
      </c>
      <c r="D41" s="2" t="s">
        <v>41</v>
      </c>
    </row>
    <row r="43" spans="1:9" ht="12.75">
      <c r="A43" s="1" t="s">
        <v>175</v>
      </c>
      <c r="B43" s="11"/>
      <c r="C43" s="11"/>
      <c r="D43" s="11"/>
      <c r="E43" s="11"/>
      <c r="F43" s="11"/>
      <c r="G43" s="11"/>
      <c r="H43" s="11"/>
      <c r="I43" s="11"/>
    </row>
    <row r="45" spans="2:4" ht="12.75">
      <c r="B45" s="3" t="s">
        <v>33</v>
      </c>
      <c r="C45" s="78"/>
      <c r="D45" s="2" t="s">
        <v>36</v>
      </c>
    </row>
    <row r="46" spans="2:4" ht="12.75">
      <c r="B46" s="3" t="s">
        <v>166</v>
      </c>
      <c r="C46" s="78"/>
      <c r="D46" s="2" t="s">
        <v>36</v>
      </c>
    </row>
    <row r="47" spans="2:4" ht="12.75">
      <c r="B47" s="3" t="s">
        <v>167</v>
      </c>
      <c r="C47" s="78"/>
      <c r="D47" s="2" t="s">
        <v>37</v>
      </c>
    </row>
    <row r="48" spans="2:4" ht="12.75">
      <c r="B48" s="3" t="s">
        <v>174</v>
      </c>
      <c r="C48" s="78"/>
      <c r="D48" s="2" t="s">
        <v>36</v>
      </c>
    </row>
    <row r="49" spans="2:4" ht="12.75">
      <c r="B49" s="3" t="s">
        <v>173</v>
      </c>
      <c r="C49" s="78"/>
      <c r="D49" s="2" t="s">
        <v>37</v>
      </c>
    </row>
    <row r="50" spans="2:4" ht="12.75">
      <c r="B50" s="3" t="s">
        <v>34</v>
      </c>
      <c r="C50" s="78"/>
      <c r="D50" s="2" t="s">
        <v>36</v>
      </c>
    </row>
    <row r="51" spans="2:3" ht="12.75">
      <c r="B51" s="8"/>
      <c r="C51" s="13"/>
    </row>
    <row r="52" spans="2:5" ht="12.75">
      <c r="B52" s="3" t="s">
        <v>35</v>
      </c>
      <c r="C52" s="14" t="e">
        <f>C50/(C35+C36)</f>
        <v>#DIV/0!</v>
      </c>
      <c r="D52" s="2" t="s">
        <v>38</v>
      </c>
      <c r="E52" s="67"/>
    </row>
    <row r="54" spans="1:9" ht="12.75">
      <c r="A54" s="1" t="s">
        <v>43</v>
      </c>
      <c r="B54" s="11"/>
      <c r="C54" s="11"/>
      <c r="D54" s="11"/>
      <c r="E54" s="11"/>
      <c r="F54" s="11"/>
      <c r="G54" s="11"/>
      <c r="H54" s="11"/>
      <c r="I54" s="11"/>
    </row>
    <row r="57" spans="3:6" ht="12.75">
      <c r="C57" s="9" t="s">
        <v>120</v>
      </c>
      <c r="D57" s="9" t="s">
        <v>56</v>
      </c>
      <c r="E57" s="9" t="s">
        <v>89</v>
      </c>
      <c r="F57" s="9" t="s">
        <v>64</v>
      </c>
    </row>
    <row r="58" spans="2:6" ht="12.75">
      <c r="B58" s="7" t="s">
        <v>44</v>
      </c>
      <c r="C58" s="5">
        <f>C11</f>
        <v>0</v>
      </c>
      <c r="D58" s="5">
        <f>6*C$6</f>
        <v>0</v>
      </c>
      <c r="E58" s="5">
        <f>IF((C58-D58)&lt;0,0,C58-D58)</f>
        <v>0</v>
      </c>
      <c r="F58" s="3">
        <f>F11</f>
        <v>0</v>
      </c>
    </row>
    <row r="59" spans="2:6" ht="12.75">
      <c r="B59" s="7" t="s">
        <v>15</v>
      </c>
      <c r="C59" s="5">
        <f>C12</f>
        <v>0</v>
      </c>
      <c r="D59" s="5">
        <f>6*C$8</f>
        <v>0</v>
      </c>
      <c r="E59" s="5">
        <f>IF((C59-D59)&lt;0,0,C59-D59)</f>
        <v>0</v>
      </c>
      <c r="F59" s="3">
        <f>F12</f>
        <v>0</v>
      </c>
    </row>
    <row r="60" spans="2:6" ht="12.75">
      <c r="B60" s="7" t="s">
        <v>16</v>
      </c>
      <c r="C60" s="5">
        <f>C13</f>
        <v>0</v>
      </c>
      <c r="D60" s="5">
        <f>6*C$8</f>
        <v>0</v>
      </c>
      <c r="E60" s="5">
        <f>IF((C60-D60)&lt;0,0,C60-D60)</f>
        <v>0</v>
      </c>
      <c r="F60" s="3">
        <f>F13</f>
        <v>0</v>
      </c>
    </row>
    <row r="61" spans="2:6" ht="12.75">
      <c r="B61" s="7" t="s">
        <v>30</v>
      </c>
      <c r="C61" s="5">
        <f>C14</f>
        <v>0</v>
      </c>
      <c r="D61" s="5">
        <f>6*C$8</f>
        <v>0</v>
      </c>
      <c r="E61" s="5">
        <f>IF((C61-D61)&lt;0,0,C61-D61)</f>
        <v>0</v>
      </c>
      <c r="F61" s="3">
        <f>F14</f>
        <v>0</v>
      </c>
    </row>
    <row r="62" spans="2:6" ht="12.75">
      <c r="B62" s="7" t="s">
        <v>17</v>
      </c>
      <c r="C62" s="5">
        <f>C15</f>
        <v>0</v>
      </c>
      <c r="D62" s="5">
        <f>10*C$8</f>
        <v>0</v>
      </c>
      <c r="E62" s="5">
        <f>IF((C62-D62)&lt;0,0,C62-D62)</f>
        <v>0</v>
      </c>
      <c r="F62" s="3">
        <f>F15</f>
        <v>0</v>
      </c>
    </row>
    <row r="63" spans="2:5" ht="12.75">
      <c r="B63" s="8"/>
      <c r="C63" s="8"/>
      <c r="D63" s="8"/>
      <c r="E63" s="8"/>
    </row>
    <row r="64" spans="2:5" ht="12.75">
      <c r="B64" s="3" t="s">
        <v>99</v>
      </c>
      <c r="C64" s="5" t="e">
        <f>((C58*F58)+(C59*F59)+(C60*F60)+(C61*F61)+(C62*F62))/SUM(F58:F62)</f>
        <v>#DIV/0!</v>
      </c>
      <c r="D64" s="5"/>
      <c r="E64" s="5" t="e">
        <f>((E58*F58)+(E59*F59)+(E60*F60)+(E61*F61)+(E62*F62))/SUM(F58:F62)</f>
        <v>#DIV/0!</v>
      </c>
    </row>
    <row r="65" spans="2:5" ht="12.75">
      <c r="B65" s="8"/>
      <c r="C65" s="8"/>
      <c r="D65" s="8"/>
      <c r="E65" s="8"/>
    </row>
    <row r="67" spans="1:9" ht="12.75">
      <c r="A67" s="1" t="s">
        <v>45</v>
      </c>
      <c r="B67" s="11"/>
      <c r="C67" s="11"/>
      <c r="D67" s="11"/>
      <c r="E67" s="11"/>
      <c r="F67" s="11"/>
      <c r="G67" s="11"/>
      <c r="H67" s="11"/>
      <c r="I67" s="11"/>
    </row>
    <row r="69" ht="12.75">
      <c r="A69" s="15" t="s">
        <v>46</v>
      </c>
    </row>
    <row r="71" ht="12.75">
      <c r="B71" s="15" t="s">
        <v>47</v>
      </c>
    </row>
    <row r="73" spans="2:8" ht="12.75">
      <c r="B73" s="95" t="s">
        <v>48</v>
      </c>
      <c r="C73" s="95" t="s">
        <v>49</v>
      </c>
      <c r="D73" s="95" t="s">
        <v>50</v>
      </c>
      <c r="E73" s="95" t="s">
        <v>51</v>
      </c>
      <c r="F73" s="97" t="s">
        <v>52</v>
      </c>
      <c r="G73" s="98"/>
      <c r="H73" s="99"/>
    </row>
    <row r="74" spans="2:8" ht="12.75">
      <c r="B74" s="96"/>
      <c r="C74" s="96"/>
      <c r="D74" s="96"/>
      <c r="E74" s="96"/>
      <c r="F74" s="9" t="s">
        <v>49</v>
      </c>
      <c r="G74" s="9"/>
      <c r="H74" s="9" t="s">
        <v>48</v>
      </c>
    </row>
    <row r="75" spans="2:8" ht="12.75">
      <c r="B75" s="7" t="s">
        <v>1</v>
      </c>
      <c r="C75" s="16"/>
      <c r="D75" s="3">
        <f>C$5</f>
        <v>0</v>
      </c>
      <c r="E75" s="84"/>
      <c r="F75" s="3"/>
      <c r="G75" s="3"/>
      <c r="H75" s="14">
        <f>E75*D75</f>
        <v>0</v>
      </c>
    </row>
    <row r="76" spans="2:8" ht="12.75">
      <c r="B76" s="7" t="s">
        <v>53</v>
      </c>
      <c r="C76" s="16"/>
      <c r="D76" s="3">
        <f>C$5</f>
        <v>0</v>
      </c>
      <c r="E76" s="84"/>
      <c r="F76" s="3"/>
      <c r="G76" s="3"/>
      <c r="H76" s="14">
        <f>E76*D76</f>
        <v>0</v>
      </c>
    </row>
    <row r="77" spans="2:8" ht="12.75">
      <c r="B77" s="17" t="s">
        <v>56</v>
      </c>
      <c r="C77" s="18"/>
      <c r="D77" s="18"/>
      <c r="E77" s="18"/>
      <c r="F77" s="18"/>
      <c r="G77" s="18"/>
      <c r="H77" s="14">
        <f>F78+F79</f>
        <v>0</v>
      </c>
    </row>
    <row r="78" spans="2:8" ht="12.75">
      <c r="B78" s="19" t="s">
        <v>4</v>
      </c>
      <c r="C78" s="3" t="s">
        <v>54</v>
      </c>
      <c r="D78" s="5">
        <f>C$6</f>
        <v>0</v>
      </c>
      <c r="E78" s="80"/>
      <c r="F78" s="14">
        <f>E78*D78</f>
        <v>0</v>
      </c>
      <c r="G78" s="21"/>
      <c r="H78" s="22"/>
    </row>
    <row r="79" spans="2:8" ht="12.75">
      <c r="B79" s="23"/>
      <c r="C79" s="3" t="s">
        <v>55</v>
      </c>
      <c r="D79" s="5">
        <f>C$7</f>
        <v>0</v>
      </c>
      <c r="E79" s="80"/>
      <c r="F79" s="3">
        <f>E79*D79</f>
        <v>0</v>
      </c>
      <c r="G79" s="24"/>
      <c r="H79" s="25"/>
    </row>
    <row r="80" spans="2:8" ht="12.75">
      <c r="B80" s="7" t="s">
        <v>57</v>
      </c>
      <c r="C80" s="16"/>
      <c r="D80" s="5">
        <f>E$58</f>
        <v>0</v>
      </c>
      <c r="E80" s="80"/>
      <c r="F80" s="3"/>
      <c r="G80" s="3"/>
      <c r="H80" s="14" t="e">
        <f>D80*E80/C41</f>
        <v>#DIV/0!</v>
      </c>
    </row>
    <row r="81" spans="2:8" ht="12.75">
      <c r="B81" s="7" t="s">
        <v>58</v>
      </c>
      <c r="C81" s="26"/>
      <c r="D81" s="26"/>
      <c r="E81" s="26"/>
      <c r="F81" s="16"/>
      <c r="G81" s="16"/>
      <c r="H81" s="14" t="e">
        <f>SUM(H75:H80)</f>
        <v>#DIV/0!</v>
      </c>
    </row>
    <row r="83" ht="12.75">
      <c r="B83" s="15" t="s">
        <v>59</v>
      </c>
    </row>
    <row r="85" spans="2:8" ht="12.75">
      <c r="B85" s="95" t="s">
        <v>48</v>
      </c>
      <c r="C85" s="95" t="s">
        <v>49</v>
      </c>
      <c r="D85" s="95" t="s">
        <v>50</v>
      </c>
      <c r="E85" s="95" t="s">
        <v>51</v>
      </c>
      <c r="F85" s="97" t="s">
        <v>52</v>
      </c>
      <c r="G85" s="98"/>
      <c r="H85" s="99"/>
    </row>
    <row r="86" spans="2:8" ht="12.75">
      <c r="B86" s="96"/>
      <c r="C86" s="96"/>
      <c r="D86" s="96"/>
      <c r="E86" s="96"/>
      <c r="F86" s="9" t="s">
        <v>49</v>
      </c>
      <c r="G86" s="9"/>
      <c r="H86" s="9" t="s">
        <v>48</v>
      </c>
    </row>
    <row r="87" spans="2:8" ht="12.75">
      <c r="B87" s="7" t="s">
        <v>1</v>
      </c>
      <c r="C87" s="16"/>
      <c r="D87" s="3">
        <f>C$5</f>
        <v>0</v>
      </c>
      <c r="E87" s="84"/>
      <c r="F87" s="3"/>
      <c r="G87" s="3"/>
      <c r="H87" s="14">
        <f>E87*D87</f>
        <v>0</v>
      </c>
    </row>
    <row r="88" spans="2:8" ht="12.75">
      <c r="B88" s="7" t="s">
        <v>53</v>
      </c>
      <c r="C88" s="16"/>
      <c r="D88" s="3">
        <f>C$5</f>
        <v>0</v>
      </c>
      <c r="E88" s="84"/>
      <c r="F88" s="3"/>
      <c r="G88" s="3"/>
      <c r="H88" s="14">
        <f>E88*D88</f>
        <v>0</v>
      </c>
    </row>
    <row r="89" spans="2:8" ht="12.75">
      <c r="B89" s="17" t="s">
        <v>56</v>
      </c>
      <c r="C89" s="18"/>
      <c r="D89" s="18"/>
      <c r="E89" s="18"/>
      <c r="F89" s="18"/>
      <c r="G89" s="18"/>
      <c r="H89" s="14">
        <f>F90+F91</f>
        <v>0</v>
      </c>
    </row>
    <row r="90" spans="2:8" ht="12.75">
      <c r="B90" s="19" t="s">
        <v>9</v>
      </c>
      <c r="C90" s="3" t="s">
        <v>54</v>
      </c>
      <c r="D90" s="5">
        <f>C$8</f>
        <v>0</v>
      </c>
      <c r="E90" s="80"/>
      <c r="F90" s="14">
        <f>E90*D90</f>
        <v>0</v>
      </c>
      <c r="G90" s="21"/>
      <c r="H90" s="22"/>
    </row>
    <row r="91" spans="2:8" ht="12.75">
      <c r="B91" s="23"/>
      <c r="C91" s="3" t="s">
        <v>55</v>
      </c>
      <c r="D91" s="5">
        <f>C$9</f>
        <v>0</v>
      </c>
      <c r="E91" s="80"/>
      <c r="F91" s="14">
        <f>E91*D91</f>
        <v>0</v>
      </c>
      <c r="G91" s="24"/>
      <c r="H91" s="25"/>
    </row>
    <row r="92" spans="2:8" ht="12.75">
      <c r="B92" s="7" t="s">
        <v>57</v>
      </c>
      <c r="C92" s="16"/>
      <c r="D92" s="5">
        <f>E$59</f>
        <v>0</v>
      </c>
      <c r="E92" s="80"/>
      <c r="F92" s="3"/>
      <c r="G92" s="3"/>
      <c r="H92" s="14" t="e">
        <f>D92*E92/C41</f>
        <v>#DIV/0!</v>
      </c>
    </row>
    <row r="93" spans="2:8" ht="12.75">
      <c r="B93" s="7" t="s">
        <v>58</v>
      </c>
      <c r="C93" s="26"/>
      <c r="D93" s="26"/>
      <c r="E93" s="26"/>
      <c r="F93" s="16"/>
      <c r="G93" s="16"/>
      <c r="H93" s="14" t="e">
        <f>SUM(H87:H92)</f>
        <v>#DIV/0!</v>
      </c>
    </row>
    <row r="95" ht="12.75">
      <c r="B95" s="15" t="s">
        <v>60</v>
      </c>
    </row>
    <row r="97" spans="2:8" ht="12.75">
      <c r="B97" s="95" t="s">
        <v>48</v>
      </c>
      <c r="C97" s="95" t="s">
        <v>49</v>
      </c>
      <c r="D97" s="95" t="s">
        <v>50</v>
      </c>
      <c r="E97" s="95" t="s">
        <v>51</v>
      </c>
      <c r="F97" s="97" t="s">
        <v>52</v>
      </c>
      <c r="G97" s="98"/>
      <c r="H97" s="99"/>
    </row>
    <row r="98" spans="2:8" ht="12.75">
      <c r="B98" s="96"/>
      <c r="C98" s="96"/>
      <c r="D98" s="96"/>
      <c r="E98" s="96"/>
      <c r="F98" s="9" t="s">
        <v>49</v>
      </c>
      <c r="G98" s="9"/>
      <c r="H98" s="9" t="s">
        <v>48</v>
      </c>
    </row>
    <row r="99" spans="2:8" ht="12.75">
      <c r="B99" s="7" t="s">
        <v>1</v>
      </c>
      <c r="C99" s="16"/>
      <c r="D99" s="3">
        <f>C$5</f>
        <v>0</v>
      </c>
      <c r="E99" s="84"/>
      <c r="F99" s="3"/>
      <c r="G99" s="3"/>
      <c r="H99" s="14">
        <f>E99*D99</f>
        <v>0</v>
      </c>
    </row>
    <row r="100" spans="2:8" ht="12.75">
      <c r="B100" s="7" t="s">
        <v>53</v>
      </c>
      <c r="C100" s="16"/>
      <c r="D100" s="3">
        <f>C$5</f>
        <v>0</v>
      </c>
      <c r="E100" s="84"/>
      <c r="F100" s="3"/>
      <c r="G100" s="3"/>
      <c r="H100" s="14">
        <f>E100*D100</f>
        <v>0</v>
      </c>
    </row>
    <row r="101" spans="2:8" ht="12.75">
      <c r="B101" s="17" t="s">
        <v>56</v>
      </c>
      <c r="C101" s="18"/>
      <c r="D101" s="18"/>
      <c r="E101" s="18"/>
      <c r="F101" s="18"/>
      <c r="G101" s="18"/>
      <c r="H101" s="14">
        <f>F102+F103</f>
        <v>0</v>
      </c>
    </row>
    <row r="102" spans="2:8" ht="12.75">
      <c r="B102" s="19" t="s">
        <v>9</v>
      </c>
      <c r="C102" s="3" t="s">
        <v>54</v>
      </c>
      <c r="D102" s="5">
        <f>C$8</f>
        <v>0</v>
      </c>
      <c r="E102" s="80"/>
      <c r="F102" s="14">
        <f>E102*D102</f>
        <v>0</v>
      </c>
      <c r="G102" s="21"/>
      <c r="H102" s="22"/>
    </row>
    <row r="103" spans="2:8" ht="12.75">
      <c r="B103" s="23"/>
      <c r="C103" s="3" t="s">
        <v>55</v>
      </c>
      <c r="D103" s="5">
        <f>C$9</f>
        <v>0</v>
      </c>
      <c r="E103" s="80"/>
      <c r="F103" s="14">
        <f>E103*D103</f>
        <v>0</v>
      </c>
      <c r="G103" s="24"/>
      <c r="H103" s="25"/>
    </row>
    <row r="104" spans="2:8" ht="12.75">
      <c r="B104" s="7" t="s">
        <v>57</v>
      </c>
      <c r="C104" s="16"/>
      <c r="D104" s="5">
        <f>E$60</f>
        <v>0</v>
      </c>
      <c r="E104" s="80"/>
      <c r="F104" s="3"/>
      <c r="G104" s="3"/>
      <c r="H104" s="14" t="e">
        <f>D104*E104/C41</f>
        <v>#DIV/0!</v>
      </c>
    </row>
    <row r="105" spans="2:8" ht="12.75">
      <c r="B105" s="7" t="s">
        <v>58</v>
      </c>
      <c r="C105" s="26"/>
      <c r="D105" s="26"/>
      <c r="E105" s="26"/>
      <c r="F105" s="16"/>
      <c r="G105" s="16"/>
      <c r="H105" s="14" t="e">
        <f>SUM(H99:H104)</f>
        <v>#DIV/0!</v>
      </c>
    </row>
    <row r="107" ht="12.75">
      <c r="B107" s="15" t="s">
        <v>61</v>
      </c>
    </row>
    <row r="109" spans="2:8" ht="12.75">
      <c r="B109" s="95" t="s">
        <v>48</v>
      </c>
      <c r="C109" s="95" t="s">
        <v>49</v>
      </c>
      <c r="D109" s="95" t="s">
        <v>50</v>
      </c>
      <c r="E109" s="95" t="s">
        <v>51</v>
      </c>
      <c r="F109" s="97" t="s">
        <v>52</v>
      </c>
      <c r="G109" s="98"/>
      <c r="H109" s="99"/>
    </row>
    <row r="110" spans="2:8" ht="12.75">
      <c r="B110" s="96"/>
      <c r="C110" s="96"/>
      <c r="D110" s="96"/>
      <c r="E110" s="96"/>
      <c r="F110" s="9" t="s">
        <v>49</v>
      </c>
      <c r="G110" s="9"/>
      <c r="H110" s="9" t="s">
        <v>48</v>
      </c>
    </row>
    <row r="111" spans="2:8" ht="12.75">
      <c r="B111" s="7" t="s">
        <v>1</v>
      </c>
      <c r="C111" s="16"/>
      <c r="D111" s="3">
        <f>C$5</f>
        <v>0</v>
      </c>
      <c r="E111" s="84"/>
      <c r="F111" s="3"/>
      <c r="G111" s="3"/>
      <c r="H111" s="14">
        <f>E111*D111</f>
        <v>0</v>
      </c>
    </row>
    <row r="112" spans="2:8" ht="12.75">
      <c r="B112" s="7" t="s">
        <v>53</v>
      </c>
      <c r="C112" s="16"/>
      <c r="D112" s="3">
        <f>C$5</f>
        <v>0</v>
      </c>
      <c r="E112" s="84"/>
      <c r="F112" s="3"/>
      <c r="G112" s="3"/>
      <c r="H112" s="14">
        <f>E112*D112</f>
        <v>0</v>
      </c>
    </row>
    <row r="113" spans="2:8" ht="12.75">
      <c r="B113" s="17" t="s">
        <v>56</v>
      </c>
      <c r="C113" s="18"/>
      <c r="D113" s="18"/>
      <c r="E113" s="18"/>
      <c r="F113" s="18"/>
      <c r="G113" s="18"/>
      <c r="H113" s="14">
        <f>F114+F115</f>
        <v>0</v>
      </c>
    </row>
    <row r="114" spans="2:8" ht="12.75">
      <c r="B114" s="19" t="s">
        <v>9</v>
      </c>
      <c r="C114" s="3" t="s">
        <v>54</v>
      </c>
      <c r="D114" s="5">
        <f>C$8</f>
        <v>0</v>
      </c>
      <c r="E114" s="80"/>
      <c r="F114" s="14">
        <f>E114*D114</f>
        <v>0</v>
      </c>
      <c r="G114" s="21"/>
      <c r="H114" s="22"/>
    </row>
    <row r="115" spans="2:8" ht="12.75">
      <c r="B115" s="23"/>
      <c r="C115" s="3" t="s">
        <v>55</v>
      </c>
      <c r="D115" s="5">
        <f>C$9</f>
        <v>0</v>
      </c>
      <c r="E115" s="80"/>
      <c r="F115" s="14">
        <f>E115*D115</f>
        <v>0</v>
      </c>
      <c r="G115" s="24"/>
      <c r="H115" s="25"/>
    </row>
    <row r="116" spans="2:8" ht="12.75">
      <c r="B116" s="7" t="s">
        <v>57</v>
      </c>
      <c r="C116" s="16"/>
      <c r="D116" s="5">
        <f>E$61</f>
        <v>0</v>
      </c>
      <c r="E116" s="80"/>
      <c r="F116" s="3"/>
      <c r="G116" s="3"/>
      <c r="H116" s="14" t="e">
        <f>D116*E116/C41</f>
        <v>#DIV/0!</v>
      </c>
    </row>
    <row r="117" spans="2:8" ht="12.75">
      <c r="B117" s="7" t="s">
        <v>58</v>
      </c>
      <c r="C117" s="26"/>
      <c r="D117" s="26"/>
      <c r="E117" s="26"/>
      <c r="F117" s="16"/>
      <c r="G117" s="16"/>
      <c r="H117" s="14" t="e">
        <f>SUM(H111:H116)</f>
        <v>#DIV/0!</v>
      </c>
    </row>
    <row r="119" ht="12.75">
      <c r="B119" s="15" t="s">
        <v>62</v>
      </c>
    </row>
    <row r="121" spans="2:8" ht="12.75">
      <c r="B121" s="95" t="s">
        <v>48</v>
      </c>
      <c r="C121" s="95" t="s">
        <v>49</v>
      </c>
      <c r="D121" s="95" t="s">
        <v>50</v>
      </c>
      <c r="E121" s="95" t="s">
        <v>51</v>
      </c>
      <c r="F121" s="97" t="s">
        <v>52</v>
      </c>
      <c r="G121" s="98"/>
      <c r="H121" s="99"/>
    </row>
    <row r="122" spans="2:8" ht="12.75">
      <c r="B122" s="96"/>
      <c r="C122" s="96"/>
      <c r="D122" s="96"/>
      <c r="E122" s="96"/>
      <c r="F122" s="9" t="s">
        <v>49</v>
      </c>
      <c r="G122" s="9"/>
      <c r="H122" s="9" t="s">
        <v>48</v>
      </c>
    </row>
    <row r="123" spans="2:8" ht="12.75">
      <c r="B123" s="7" t="s">
        <v>1</v>
      </c>
      <c r="C123" s="16"/>
      <c r="D123" s="3">
        <f>C$5</f>
        <v>0</v>
      </c>
      <c r="E123" s="84"/>
      <c r="F123" s="3"/>
      <c r="G123" s="3"/>
      <c r="H123" s="14">
        <f>E123*D123</f>
        <v>0</v>
      </c>
    </row>
    <row r="124" spans="2:8" ht="12.75">
      <c r="B124" s="7" t="s">
        <v>53</v>
      </c>
      <c r="C124" s="16"/>
      <c r="D124" s="3">
        <f>C$5</f>
        <v>0</v>
      </c>
      <c r="E124" s="84"/>
      <c r="F124" s="3"/>
      <c r="G124" s="3"/>
      <c r="H124" s="14">
        <f>E124*D124</f>
        <v>0</v>
      </c>
    </row>
    <row r="125" spans="2:8" ht="12.75">
      <c r="B125" s="17" t="s">
        <v>56</v>
      </c>
      <c r="C125" s="18"/>
      <c r="D125" s="18"/>
      <c r="E125" s="18"/>
      <c r="F125" s="18"/>
      <c r="G125" s="18"/>
      <c r="H125" s="14">
        <f>F126+F127</f>
        <v>0</v>
      </c>
    </row>
    <row r="126" spans="2:8" ht="12.75">
      <c r="B126" s="19" t="s">
        <v>9</v>
      </c>
      <c r="C126" s="3" t="s">
        <v>54</v>
      </c>
      <c r="D126" s="5">
        <f>C$8</f>
        <v>0</v>
      </c>
      <c r="E126" s="80"/>
      <c r="F126" s="14">
        <f>E126*D126</f>
        <v>0</v>
      </c>
      <c r="G126" s="21"/>
      <c r="H126" s="22"/>
    </row>
    <row r="127" spans="2:8" ht="12.75">
      <c r="B127" s="23"/>
      <c r="C127" s="3" t="s">
        <v>55</v>
      </c>
      <c r="D127" s="5">
        <f>C$9</f>
        <v>0</v>
      </c>
      <c r="E127" s="80"/>
      <c r="F127" s="14">
        <f>E127*D127</f>
        <v>0</v>
      </c>
      <c r="G127" s="24"/>
      <c r="H127" s="25"/>
    </row>
    <row r="128" spans="2:8" ht="12.75">
      <c r="B128" s="7" t="s">
        <v>57</v>
      </c>
      <c r="C128" s="16"/>
      <c r="D128" s="5">
        <f>E$62</f>
        <v>0</v>
      </c>
      <c r="E128" s="80"/>
      <c r="F128" s="3"/>
      <c r="G128" s="3"/>
      <c r="H128" s="14" t="e">
        <f>D128*E128/C41</f>
        <v>#DIV/0!</v>
      </c>
    </row>
    <row r="129" spans="2:8" ht="12.75">
      <c r="B129" s="7" t="s">
        <v>58</v>
      </c>
      <c r="C129" s="26"/>
      <c r="D129" s="26"/>
      <c r="E129" s="26"/>
      <c r="F129" s="16"/>
      <c r="G129" s="16"/>
      <c r="H129" s="14" t="e">
        <f>SUM(H123:H128)</f>
        <v>#DIV/0!</v>
      </c>
    </row>
    <row r="131" ht="30" customHeight="1">
      <c r="B131" s="15" t="s">
        <v>88</v>
      </c>
    </row>
    <row r="133" spans="2:7" ht="25.5">
      <c r="B133" s="93" t="s">
        <v>63</v>
      </c>
      <c r="C133" s="93" t="s">
        <v>1</v>
      </c>
      <c r="D133" s="93" t="s">
        <v>53</v>
      </c>
      <c r="E133" s="93" t="s">
        <v>5</v>
      </c>
      <c r="F133" s="94" t="s">
        <v>65</v>
      </c>
      <c r="G133" s="93" t="s">
        <v>64</v>
      </c>
    </row>
    <row r="134" ht="12.75">
      <c r="J134" s="27"/>
    </row>
    <row r="135" spans="2:10" ht="12.75">
      <c r="B135" s="3" t="s">
        <v>13</v>
      </c>
      <c r="C135" s="14">
        <f>H75</f>
        <v>0</v>
      </c>
      <c r="D135" s="14">
        <f>H76</f>
        <v>0</v>
      </c>
      <c r="E135" s="14">
        <f>H77</f>
        <v>0</v>
      </c>
      <c r="F135" s="14" t="e">
        <f>H80</f>
        <v>#DIV/0!</v>
      </c>
      <c r="G135" s="3">
        <f>F11</f>
        <v>0</v>
      </c>
      <c r="I135" s="27"/>
      <c r="J135" s="27"/>
    </row>
    <row r="136" spans="2:10" ht="12.75">
      <c r="B136" s="3" t="s">
        <v>15</v>
      </c>
      <c r="C136" s="14">
        <f>H87</f>
        <v>0</v>
      </c>
      <c r="D136" s="14">
        <f>H88</f>
        <v>0</v>
      </c>
      <c r="E136" s="14">
        <f>H89</f>
        <v>0</v>
      </c>
      <c r="F136" s="14" t="e">
        <f>H92</f>
        <v>#DIV/0!</v>
      </c>
      <c r="G136" s="3">
        <f>F12</f>
        <v>0</v>
      </c>
      <c r="I136" s="27"/>
      <c r="J136" s="27"/>
    </row>
    <row r="137" spans="2:10" ht="12.75">
      <c r="B137" s="3" t="s">
        <v>16</v>
      </c>
      <c r="C137" s="14">
        <f>H99</f>
        <v>0</v>
      </c>
      <c r="D137" s="14">
        <f>H100</f>
        <v>0</v>
      </c>
      <c r="E137" s="14">
        <f>H101</f>
        <v>0</v>
      </c>
      <c r="F137" s="14" t="e">
        <f>H104</f>
        <v>#DIV/0!</v>
      </c>
      <c r="G137" s="3">
        <f>F13</f>
        <v>0</v>
      </c>
      <c r="I137" s="27"/>
      <c r="J137" s="27"/>
    </row>
    <row r="138" spans="2:10" ht="12.75">
      <c r="B138" s="3" t="s">
        <v>30</v>
      </c>
      <c r="C138" s="14">
        <f>H111</f>
        <v>0</v>
      </c>
      <c r="D138" s="14">
        <f>H112</f>
        <v>0</v>
      </c>
      <c r="E138" s="14">
        <f>H113</f>
        <v>0</v>
      </c>
      <c r="F138" s="14" t="e">
        <f>H116</f>
        <v>#DIV/0!</v>
      </c>
      <c r="G138" s="3">
        <f>F14</f>
        <v>0</v>
      </c>
      <c r="I138" s="27"/>
      <c r="J138" s="27"/>
    </row>
    <row r="139" spans="2:9" ht="12.75">
      <c r="B139" s="3" t="s">
        <v>17</v>
      </c>
      <c r="C139" s="14">
        <f>H123</f>
        <v>0</v>
      </c>
      <c r="D139" s="14">
        <f>H124</f>
        <v>0</v>
      </c>
      <c r="E139" s="14">
        <f>H125</f>
        <v>0</v>
      </c>
      <c r="F139" s="14" t="e">
        <f>H128</f>
        <v>#DIV/0!</v>
      </c>
      <c r="G139" s="3">
        <v>0</v>
      </c>
      <c r="I139" s="27"/>
    </row>
    <row r="141" spans="2:6" ht="12.75">
      <c r="B141" s="3" t="s">
        <v>66</v>
      </c>
      <c r="C141" s="14" t="e">
        <f>((C135*$G135)+(C136*$G136)+(C137*$G137)+(C138*$G138)+(C139*$G139))/$F$16</f>
        <v>#DIV/0!</v>
      </c>
      <c r="D141" s="14" t="e">
        <f>((D135*$G135)+(D136*$G136)+(D137*$G137)+(D138*$G138)+(D139*$G139))/$F$16</f>
        <v>#DIV/0!</v>
      </c>
      <c r="E141" s="14" t="e">
        <f>((E135*$G135)+(E136*$G136)+(E137*$G137)+(E138*$G138)+(E139*$G139))/$F$16</f>
        <v>#DIV/0!</v>
      </c>
      <c r="F141" s="14" t="e">
        <f>((F135*$G135)+(F136*$G136)+(F137*$G137)+(F138*$G138)+(F139*$G139))/$F$16</f>
        <v>#DIV/0!</v>
      </c>
    </row>
    <row r="144" spans="1:9" ht="12.75">
      <c r="A144" s="1" t="s">
        <v>67</v>
      </c>
      <c r="B144" s="11"/>
      <c r="C144" s="11"/>
      <c r="D144" s="11"/>
      <c r="E144" s="11"/>
      <c r="F144" s="11"/>
      <c r="G144" s="11"/>
      <c r="H144" s="11"/>
      <c r="I144" s="11"/>
    </row>
    <row r="147" ht="12.75">
      <c r="B147" s="15" t="s">
        <v>101</v>
      </c>
    </row>
    <row r="149" ht="12.75">
      <c r="B149" s="2" t="s">
        <v>68</v>
      </c>
    </row>
    <row r="151" spans="2:3" ht="12.75">
      <c r="B151" s="70" t="s">
        <v>95</v>
      </c>
      <c r="C151" s="77"/>
    </row>
    <row r="153" spans="3:6" ht="25.5">
      <c r="C153" s="71" t="s">
        <v>69</v>
      </c>
      <c r="D153" s="71" t="s">
        <v>70</v>
      </c>
      <c r="E153" s="71" t="s">
        <v>96</v>
      </c>
      <c r="F153" s="71" t="s">
        <v>72</v>
      </c>
    </row>
    <row r="154" spans="3:6" ht="12.75">
      <c r="C154" s="63" t="s">
        <v>73</v>
      </c>
      <c r="D154" s="77"/>
      <c r="E154" s="20">
        <f>8/36*(1-(C$151/100))</f>
        <v>0.2222222222222222</v>
      </c>
      <c r="F154" s="20">
        <f aca="true" t="shared" si="0" ref="F154:F161">E154*D154</f>
        <v>0</v>
      </c>
    </row>
    <row r="155" spans="3:6" ht="12.75">
      <c r="C155" s="29" t="s">
        <v>74</v>
      </c>
      <c r="D155" s="77"/>
      <c r="E155" s="20">
        <f>7/36*(1-(C$151/100))</f>
        <v>0.19444444444444445</v>
      </c>
      <c r="F155" s="20">
        <f t="shared" si="0"/>
        <v>0</v>
      </c>
    </row>
    <row r="156" spans="3:6" ht="12.75">
      <c r="C156" s="63" t="s">
        <v>75</v>
      </c>
      <c r="D156" s="77"/>
      <c r="E156" s="20">
        <f>6/36*(1-(C$151/100))</f>
        <v>0.16666666666666666</v>
      </c>
      <c r="F156" s="20">
        <f t="shared" si="0"/>
        <v>0</v>
      </c>
    </row>
    <row r="157" spans="3:6" ht="12.75">
      <c r="C157" s="63" t="s">
        <v>76</v>
      </c>
      <c r="D157" s="77"/>
      <c r="E157" s="20">
        <f>5/36*(1-(C$151/100))</f>
        <v>0.1388888888888889</v>
      </c>
      <c r="F157" s="20">
        <f t="shared" si="0"/>
        <v>0</v>
      </c>
    </row>
    <row r="158" spans="3:6" ht="12.75">
      <c r="C158" s="63" t="s">
        <v>77</v>
      </c>
      <c r="D158" s="77"/>
      <c r="E158" s="20">
        <f>4/36*(1-(C$151/100))</f>
        <v>0.1111111111111111</v>
      </c>
      <c r="F158" s="20">
        <f t="shared" si="0"/>
        <v>0</v>
      </c>
    </row>
    <row r="159" spans="3:6" ht="12.75">
      <c r="C159" s="63" t="s">
        <v>78</v>
      </c>
      <c r="D159" s="77"/>
      <c r="E159" s="20">
        <f>3/36*(1-(C$151/100))</f>
        <v>0.08333333333333333</v>
      </c>
      <c r="F159" s="20">
        <f t="shared" si="0"/>
        <v>0</v>
      </c>
    </row>
    <row r="160" spans="3:6" ht="12.75">
      <c r="C160" s="63" t="s">
        <v>79</v>
      </c>
      <c r="D160" s="77"/>
      <c r="E160" s="20">
        <f>2/36*(1-(C$151/100))</f>
        <v>0.05555555555555555</v>
      </c>
      <c r="F160" s="20">
        <f t="shared" si="0"/>
        <v>0</v>
      </c>
    </row>
    <row r="161" spans="3:6" ht="12.75">
      <c r="C161" s="63" t="s">
        <v>80</v>
      </c>
      <c r="D161" s="77"/>
      <c r="E161" s="20">
        <f>1/36*(1-(C$151/100))</f>
        <v>0.027777777777777776</v>
      </c>
      <c r="F161" s="20">
        <f t="shared" si="0"/>
        <v>0</v>
      </c>
    </row>
    <row r="163" spans="3:7" ht="12.75">
      <c r="C163" s="30" t="s">
        <v>83</v>
      </c>
      <c r="D163" s="28">
        <f>SUM(D154:D161)</f>
        <v>0</v>
      </c>
      <c r="E163" s="31">
        <f>SUM(E154:E162)</f>
        <v>1</v>
      </c>
      <c r="F163" s="20">
        <f>SUM(F154:F161)</f>
        <v>0</v>
      </c>
      <c r="G163" s="92"/>
    </row>
    <row r="164" ht="12.75">
      <c r="C164" s="44"/>
    </row>
    <row r="165" ht="12.75">
      <c r="B165" s="2" t="s">
        <v>84</v>
      </c>
    </row>
    <row r="167" spans="2:3" ht="12.75">
      <c r="B167" s="70" t="s">
        <v>95</v>
      </c>
      <c r="C167" s="77"/>
    </row>
    <row r="169" spans="3:6" ht="25.5">
      <c r="C169" s="71" t="s">
        <v>69</v>
      </c>
      <c r="D169" s="71" t="s">
        <v>70</v>
      </c>
      <c r="E169" s="71" t="s">
        <v>96</v>
      </c>
      <c r="F169" s="71" t="s">
        <v>72</v>
      </c>
    </row>
    <row r="170" spans="3:6" ht="12.75">
      <c r="C170" s="63" t="s">
        <v>73</v>
      </c>
      <c r="D170" s="77"/>
      <c r="E170" s="20">
        <f>10/55*(1-(C$167/100))</f>
        <v>0.18181818181818182</v>
      </c>
      <c r="F170" s="20">
        <f aca="true" t="shared" si="1" ref="F170:F179">E170*D170</f>
        <v>0</v>
      </c>
    </row>
    <row r="171" spans="3:6" ht="12.75">
      <c r="C171" s="29" t="s">
        <v>74</v>
      </c>
      <c r="D171" s="77"/>
      <c r="E171" s="20">
        <f>9/55*(1-(C$167/100))</f>
        <v>0.16363636363636364</v>
      </c>
      <c r="F171" s="20">
        <f t="shared" si="1"/>
        <v>0</v>
      </c>
    </row>
    <row r="172" spans="3:6" ht="12.75">
      <c r="C172" s="63" t="s">
        <v>75</v>
      </c>
      <c r="D172" s="77"/>
      <c r="E172" s="20">
        <f>8/55*(1-(C$167/100))</f>
        <v>0.14545454545454545</v>
      </c>
      <c r="F172" s="20">
        <f t="shared" si="1"/>
        <v>0</v>
      </c>
    </row>
    <row r="173" spans="3:6" ht="12.75">
      <c r="C173" s="63" t="s">
        <v>76</v>
      </c>
      <c r="D173" s="77"/>
      <c r="E173" s="20">
        <f>7/55*(1-(C$167/100))</f>
        <v>0.12727272727272726</v>
      </c>
      <c r="F173" s="20">
        <f t="shared" si="1"/>
        <v>0</v>
      </c>
    </row>
    <row r="174" spans="3:6" ht="12.75">
      <c r="C174" s="63" t="s">
        <v>77</v>
      </c>
      <c r="D174" s="77"/>
      <c r="E174" s="20">
        <f>6/55*(1-(C$167/100))</f>
        <v>0.10909090909090909</v>
      </c>
      <c r="F174" s="20">
        <f t="shared" si="1"/>
        <v>0</v>
      </c>
    </row>
    <row r="175" spans="3:6" ht="12.75">
      <c r="C175" s="63" t="s">
        <v>78</v>
      </c>
      <c r="D175" s="77"/>
      <c r="E175" s="20">
        <f>5/55*(1-(C$167/100))</f>
        <v>0.09090909090909091</v>
      </c>
      <c r="F175" s="20">
        <f t="shared" si="1"/>
        <v>0</v>
      </c>
    </row>
    <row r="176" spans="3:6" ht="12.75">
      <c r="C176" s="63" t="s">
        <v>79</v>
      </c>
      <c r="D176" s="77"/>
      <c r="E176" s="20">
        <f>4/55*(1-(C$167/100))</f>
        <v>0.07272727272727272</v>
      </c>
      <c r="F176" s="20">
        <f t="shared" si="1"/>
        <v>0</v>
      </c>
    </row>
    <row r="177" spans="3:6" ht="12.75">
      <c r="C177" s="63" t="s">
        <v>80</v>
      </c>
      <c r="D177" s="77"/>
      <c r="E177" s="20">
        <f>3/55*(1-(C$167/100))</f>
        <v>0.05454545454545454</v>
      </c>
      <c r="F177" s="20">
        <f t="shared" si="1"/>
        <v>0</v>
      </c>
    </row>
    <row r="178" spans="3:6" ht="12.75">
      <c r="C178" s="63" t="s">
        <v>81</v>
      </c>
      <c r="D178" s="77"/>
      <c r="E178" s="20">
        <f>2/55*(1-(C$167/100))</f>
        <v>0.03636363636363636</v>
      </c>
      <c r="F178" s="20">
        <f t="shared" si="1"/>
        <v>0</v>
      </c>
    </row>
    <row r="179" spans="3:6" ht="12.75">
      <c r="C179" s="63" t="s">
        <v>82</v>
      </c>
      <c r="D179" s="77"/>
      <c r="E179" s="20">
        <f>1/55*(1-(C$167/100))</f>
        <v>0.01818181818181818</v>
      </c>
      <c r="F179" s="20">
        <f t="shared" si="1"/>
        <v>0</v>
      </c>
    </row>
    <row r="181" spans="3:6" ht="12.75">
      <c r="C181" s="30" t="s">
        <v>83</v>
      </c>
      <c r="D181" s="28">
        <f>SUM(D170:D179)</f>
        <v>0</v>
      </c>
      <c r="E181" s="31">
        <f>SUM(E170:E180)</f>
        <v>1</v>
      </c>
      <c r="F181" s="20">
        <f>SUM(F170:F179)</f>
        <v>0</v>
      </c>
    </row>
    <row r="183" ht="12.75">
      <c r="B183" s="2" t="s">
        <v>85</v>
      </c>
    </row>
    <row r="185" spans="2:3" ht="12.75">
      <c r="B185" s="70" t="s">
        <v>95</v>
      </c>
      <c r="C185" s="77"/>
    </row>
    <row r="187" spans="3:6" ht="25.5">
      <c r="C187" s="71" t="s">
        <v>69</v>
      </c>
      <c r="D187" s="71" t="s">
        <v>70</v>
      </c>
      <c r="E187" s="71" t="s">
        <v>96</v>
      </c>
      <c r="F187" s="71" t="s">
        <v>72</v>
      </c>
    </row>
    <row r="188" spans="3:6" ht="12.75">
      <c r="C188" s="63" t="s">
        <v>73</v>
      </c>
      <c r="D188" s="79"/>
      <c r="E188" s="20">
        <f>10/55*(1-(C$185/100))</f>
        <v>0.18181818181818182</v>
      </c>
      <c r="F188" s="20">
        <f aca="true" t="shared" si="2" ref="F188:F197">E188*D188</f>
        <v>0</v>
      </c>
    </row>
    <row r="189" spans="3:6" ht="12.75">
      <c r="C189" s="29" t="s">
        <v>74</v>
      </c>
      <c r="D189" s="79"/>
      <c r="E189" s="20">
        <f>9/55*(1-(C$185/100))</f>
        <v>0.16363636363636364</v>
      </c>
      <c r="F189" s="20">
        <f t="shared" si="2"/>
        <v>0</v>
      </c>
    </row>
    <row r="190" spans="3:6" ht="12.75">
      <c r="C190" s="63" t="s">
        <v>75</v>
      </c>
      <c r="D190" s="79"/>
      <c r="E190" s="20">
        <f>8/55*(1-(C$185/100))</f>
        <v>0.14545454545454545</v>
      </c>
      <c r="F190" s="20">
        <f t="shared" si="2"/>
        <v>0</v>
      </c>
    </row>
    <row r="191" spans="3:6" ht="12.75">
      <c r="C191" s="63" t="s">
        <v>76</v>
      </c>
      <c r="D191" s="79"/>
      <c r="E191" s="20">
        <f>7/55*(1-(C$185/100))</f>
        <v>0.12727272727272726</v>
      </c>
      <c r="F191" s="20">
        <f t="shared" si="2"/>
        <v>0</v>
      </c>
    </row>
    <row r="192" spans="3:6" ht="12.75">
      <c r="C192" s="63" t="s">
        <v>77</v>
      </c>
      <c r="D192" s="79"/>
      <c r="E192" s="20">
        <f>6/55*(1-(C$185/100))</f>
        <v>0.10909090909090909</v>
      </c>
      <c r="F192" s="20">
        <f t="shared" si="2"/>
        <v>0</v>
      </c>
    </row>
    <row r="193" spans="3:6" ht="12.75">
      <c r="C193" s="63" t="s">
        <v>78</v>
      </c>
      <c r="D193" s="79"/>
      <c r="E193" s="20">
        <f>5/55*(1-(C$185/100))</f>
        <v>0.09090909090909091</v>
      </c>
      <c r="F193" s="20">
        <f t="shared" si="2"/>
        <v>0</v>
      </c>
    </row>
    <row r="194" spans="3:6" ht="12.75">
      <c r="C194" s="63" t="s">
        <v>79</v>
      </c>
      <c r="D194" s="79"/>
      <c r="E194" s="20">
        <f>4/55*(1-(C$185/100))</f>
        <v>0.07272727272727272</v>
      </c>
      <c r="F194" s="20">
        <f t="shared" si="2"/>
        <v>0</v>
      </c>
    </row>
    <row r="195" spans="3:6" ht="12.75">
      <c r="C195" s="63" t="s">
        <v>80</v>
      </c>
      <c r="D195" s="79"/>
      <c r="E195" s="20">
        <f>3/55*(1-(C$185/100))</f>
        <v>0.05454545454545454</v>
      </c>
      <c r="F195" s="20">
        <f t="shared" si="2"/>
        <v>0</v>
      </c>
    </row>
    <row r="196" spans="3:6" ht="12.75">
      <c r="C196" s="63" t="s">
        <v>81</v>
      </c>
      <c r="D196" s="79"/>
      <c r="E196" s="20">
        <f>2/55*(1-(C$185/100))</f>
        <v>0.03636363636363636</v>
      </c>
      <c r="F196" s="20">
        <f t="shared" si="2"/>
        <v>0</v>
      </c>
    </row>
    <row r="197" spans="3:6" ht="12.75">
      <c r="C197" s="63" t="s">
        <v>82</v>
      </c>
      <c r="D197" s="79"/>
      <c r="E197" s="20">
        <f>1/55*(1-(C$185/100))</f>
        <v>0.01818181818181818</v>
      </c>
      <c r="F197" s="20">
        <f t="shared" si="2"/>
        <v>0</v>
      </c>
    </row>
    <row r="199" spans="3:8" ht="12.75">
      <c r="C199" s="30" t="s">
        <v>83</v>
      </c>
      <c r="D199" s="28">
        <f>SUM(D188:D197)</f>
        <v>0</v>
      </c>
      <c r="E199" s="31">
        <f>SUM(E188:E197)</f>
        <v>1</v>
      </c>
      <c r="F199" s="20">
        <f>SUM(F188:F197)</f>
        <v>0</v>
      </c>
      <c r="H199" s="62"/>
    </row>
    <row r="201" ht="12.75">
      <c r="B201" s="2" t="s">
        <v>86</v>
      </c>
    </row>
    <row r="203" spans="2:3" ht="12.75">
      <c r="B203" s="70" t="s">
        <v>95</v>
      </c>
      <c r="C203" s="79"/>
    </row>
    <row r="205" spans="3:6" ht="25.5">
      <c r="C205" s="71" t="s">
        <v>69</v>
      </c>
      <c r="D205" s="71" t="s">
        <v>70</v>
      </c>
      <c r="E205" s="71" t="s">
        <v>96</v>
      </c>
      <c r="F205" s="71" t="s">
        <v>72</v>
      </c>
    </row>
    <row r="206" spans="3:6" ht="12.75">
      <c r="C206" s="63" t="s">
        <v>73</v>
      </c>
      <c r="D206" s="79"/>
      <c r="E206" s="20">
        <f>10/55*(1-(C$203/100))</f>
        <v>0.18181818181818182</v>
      </c>
      <c r="F206" s="20">
        <f aca="true" t="shared" si="3" ref="F206:F215">E206*D206</f>
        <v>0</v>
      </c>
    </row>
    <row r="207" spans="3:6" ht="12.75">
      <c r="C207" s="29" t="s">
        <v>74</v>
      </c>
      <c r="D207" s="79"/>
      <c r="E207" s="20">
        <f>9/55*(1-(C$203/100))</f>
        <v>0.16363636363636364</v>
      </c>
      <c r="F207" s="20">
        <f t="shared" si="3"/>
        <v>0</v>
      </c>
    </row>
    <row r="208" spans="3:6" ht="12.75">
      <c r="C208" s="63" t="s">
        <v>75</v>
      </c>
      <c r="D208" s="79"/>
      <c r="E208" s="20">
        <f>8/55*(1-(C$203/100))</f>
        <v>0.14545454545454545</v>
      </c>
      <c r="F208" s="20">
        <f t="shared" si="3"/>
        <v>0</v>
      </c>
    </row>
    <row r="209" spans="3:6" ht="12.75">
      <c r="C209" s="63" t="s">
        <v>76</v>
      </c>
      <c r="D209" s="79"/>
      <c r="E209" s="20">
        <f>7/55*(1-(C$203/100))</f>
        <v>0.12727272727272726</v>
      </c>
      <c r="F209" s="20">
        <f t="shared" si="3"/>
        <v>0</v>
      </c>
    </row>
    <row r="210" spans="3:6" ht="12.75">
      <c r="C210" s="63" t="s">
        <v>77</v>
      </c>
      <c r="D210" s="79"/>
      <c r="E210" s="20">
        <f>6/55*(1-(C$203/100))</f>
        <v>0.10909090909090909</v>
      </c>
      <c r="F210" s="20">
        <f t="shared" si="3"/>
        <v>0</v>
      </c>
    </row>
    <row r="211" spans="3:6" ht="12.75">
      <c r="C211" s="63" t="s">
        <v>78</v>
      </c>
      <c r="D211" s="79"/>
      <c r="E211" s="20">
        <f>5/55*(1-(C$203/100))</f>
        <v>0.09090909090909091</v>
      </c>
      <c r="F211" s="20">
        <f t="shared" si="3"/>
        <v>0</v>
      </c>
    </row>
    <row r="212" spans="3:6" ht="12.75">
      <c r="C212" s="63" t="s">
        <v>79</v>
      </c>
      <c r="D212" s="79"/>
      <c r="E212" s="20">
        <f>4/55*(1-(C$203/100))</f>
        <v>0.07272727272727272</v>
      </c>
      <c r="F212" s="20">
        <f t="shared" si="3"/>
        <v>0</v>
      </c>
    </row>
    <row r="213" spans="3:6" ht="12.75">
      <c r="C213" s="63" t="s">
        <v>80</v>
      </c>
      <c r="D213" s="79"/>
      <c r="E213" s="20">
        <f>3/55*(1-(C$203/100))</f>
        <v>0.05454545454545454</v>
      </c>
      <c r="F213" s="20">
        <f t="shared" si="3"/>
        <v>0</v>
      </c>
    </row>
    <row r="214" spans="3:6" ht="12.75">
      <c r="C214" s="63" t="s">
        <v>81</v>
      </c>
      <c r="D214" s="79"/>
      <c r="E214" s="20">
        <f>2/55*(1-(C$203/100))</f>
        <v>0.03636363636363636</v>
      </c>
      <c r="F214" s="20">
        <f t="shared" si="3"/>
        <v>0</v>
      </c>
    </row>
    <row r="215" spans="3:6" ht="12.75">
      <c r="C215" s="63" t="s">
        <v>82</v>
      </c>
      <c r="D215" s="79"/>
      <c r="E215" s="20">
        <f>1/55*(1-(C$203/100))</f>
        <v>0.01818181818181818</v>
      </c>
      <c r="F215" s="20">
        <f t="shared" si="3"/>
        <v>0</v>
      </c>
    </row>
    <row r="217" spans="3:6" ht="12.75">
      <c r="C217" s="30" t="s">
        <v>83</v>
      </c>
      <c r="D217" s="28">
        <f>SUM(D206:D215)</f>
        <v>0</v>
      </c>
      <c r="E217" s="31">
        <f>SUM(E206:E216)</f>
        <v>1</v>
      </c>
      <c r="F217" s="20">
        <f>SUM(F206:F216)</f>
        <v>0</v>
      </c>
    </row>
    <row r="219" ht="12.75">
      <c r="B219" s="2" t="s">
        <v>87</v>
      </c>
    </row>
    <row r="221" spans="2:3" ht="12.75">
      <c r="B221" s="70" t="s">
        <v>95</v>
      </c>
      <c r="C221" s="79"/>
    </row>
    <row r="223" spans="3:6" ht="25.5">
      <c r="C223" s="71" t="s">
        <v>69</v>
      </c>
      <c r="D223" s="71" t="s">
        <v>70</v>
      </c>
      <c r="E223" s="71" t="s">
        <v>96</v>
      </c>
      <c r="F223" s="71" t="s">
        <v>72</v>
      </c>
    </row>
    <row r="224" spans="3:6" ht="12.75">
      <c r="C224" s="63" t="s">
        <v>73</v>
      </c>
      <c r="D224" s="79"/>
      <c r="E224" s="20">
        <f>10/55*(1-(C$221/100))</f>
        <v>0.18181818181818182</v>
      </c>
      <c r="F224" s="20">
        <f aca="true" t="shared" si="4" ref="F224:F233">E224*D224</f>
        <v>0</v>
      </c>
    </row>
    <row r="225" spans="3:6" ht="12.75">
      <c r="C225" s="29" t="s">
        <v>74</v>
      </c>
      <c r="D225" s="79"/>
      <c r="E225" s="20">
        <f>9/55*(1-(C$221/100))</f>
        <v>0.16363636363636364</v>
      </c>
      <c r="F225" s="20">
        <f t="shared" si="4"/>
        <v>0</v>
      </c>
    </row>
    <row r="226" spans="3:6" ht="12.75">
      <c r="C226" s="63" t="s">
        <v>75</v>
      </c>
      <c r="D226" s="79"/>
      <c r="E226" s="20">
        <f>8/55*(1-(C$221/100))</f>
        <v>0.14545454545454545</v>
      </c>
      <c r="F226" s="20">
        <f t="shared" si="4"/>
        <v>0</v>
      </c>
    </row>
    <row r="227" spans="3:6" ht="12.75">
      <c r="C227" s="63" t="s">
        <v>76</v>
      </c>
      <c r="D227" s="79"/>
      <c r="E227" s="20">
        <f>7/55*(1-(C$221/100))</f>
        <v>0.12727272727272726</v>
      </c>
      <c r="F227" s="20">
        <f t="shared" si="4"/>
        <v>0</v>
      </c>
    </row>
    <row r="228" spans="3:6" ht="12.75">
      <c r="C228" s="63" t="s">
        <v>77</v>
      </c>
      <c r="D228" s="79"/>
      <c r="E228" s="20">
        <f>6/55*(1-(C$221/100))</f>
        <v>0.10909090909090909</v>
      </c>
      <c r="F228" s="20">
        <f t="shared" si="4"/>
        <v>0</v>
      </c>
    </row>
    <row r="229" spans="3:6" ht="12.75">
      <c r="C229" s="63" t="s">
        <v>78</v>
      </c>
      <c r="D229" s="79"/>
      <c r="E229" s="20">
        <f>5/55*(1-(C$221/100))</f>
        <v>0.09090909090909091</v>
      </c>
      <c r="F229" s="20">
        <f t="shared" si="4"/>
        <v>0</v>
      </c>
    </row>
    <row r="230" spans="3:6" ht="12.75">
      <c r="C230" s="63" t="s">
        <v>79</v>
      </c>
      <c r="D230" s="79"/>
      <c r="E230" s="20">
        <f>4/55*(1-(C$221/100))</f>
        <v>0.07272727272727272</v>
      </c>
      <c r="F230" s="20">
        <f t="shared" si="4"/>
        <v>0</v>
      </c>
    </row>
    <row r="231" spans="3:6" ht="12.75">
      <c r="C231" s="63" t="s">
        <v>80</v>
      </c>
      <c r="D231" s="79"/>
      <c r="E231" s="20">
        <f>3/55*(1-(C$221/100))</f>
        <v>0.05454545454545454</v>
      </c>
      <c r="F231" s="20">
        <f t="shared" si="4"/>
        <v>0</v>
      </c>
    </row>
    <row r="232" spans="3:6" ht="12.75">
      <c r="C232" s="63" t="s">
        <v>81</v>
      </c>
      <c r="D232" s="79"/>
      <c r="E232" s="20">
        <f>2/55*(1-(C$221/100))</f>
        <v>0.03636363636363636</v>
      </c>
      <c r="F232" s="20">
        <f t="shared" si="4"/>
        <v>0</v>
      </c>
    </row>
    <row r="233" spans="3:6" ht="12.75">
      <c r="C233" s="63" t="s">
        <v>82</v>
      </c>
      <c r="D233" s="79"/>
      <c r="E233" s="20">
        <f>1/55*(1-(C$221/100))</f>
        <v>0.01818181818181818</v>
      </c>
      <c r="F233" s="20">
        <f t="shared" si="4"/>
        <v>0</v>
      </c>
    </row>
    <row r="235" spans="3:6" ht="12.75">
      <c r="C235" s="30" t="s">
        <v>83</v>
      </c>
      <c r="D235" s="28">
        <f>SUM(D224:D234)</f>
        <v>0</v>
      </c>
      <c r="E235" s="31">
        <f>SUM(E224:E234)</f>
        <v>1</v>
      </c>
      <c r="F235" s="20">
        <f>SUM(F224:F234)</f>
        <v>0</v>
      </c>
    </row>
    <row r="237" ht="12.75">
      <c r="D237" s="32"/>
    </row>
    <row r="239" spans="2:6" ht="12.75">
      <c r="B239" s="72" t="s">
        <v>63</v>
      </c>
      <c r="C239" s="71" t="s">
        <v>70</v>
      </c>
      <c r="D239" s="71" t="s">
        <v>72</v>
      </c>
      <c r="E239" s="71" t="s">
        <v>90</v>
      </c>
      <c r="F239" s="71" t="s">
        <v>97</v>
      </c>
    </row>
    <row r="241" spans="2:6" ht="12.75">
      <c r="B241" s="3" t="s">
        <v>13</v>
      </c>
      <c r="C241" s="28">
        <f>D$163</f>
        <v>0</v>
      </c>
      <c r="D241" s="33">
        <f>F163</f>
        <v>0</v>
      </c>
      <c r="E241" s="5">
        <f>C11</f>
        <v>0</v>
      </c>
      <c r="F241" s="5">
        <f>E241*D241</f>
        <v>0</v>
      </c>
    </row>
    <row r="242" spans="2:6" ht="12.75">
      <c r="B242" s="3" t="s">
        <v>15</v>
      </c>
      <c r="C242" s="28">
        <f>D$181</f>
        <v>0</v>
      </c>
      <c r="D242" s="33">
        <f>F181</f>
        <v>0</v>
      </c>
      <c r="E242" s="5">
        <f>C12</f>
        <v>0</v>
      </c>
      <c r="F242" s="5">
        <f>E242*D242</f>
        <v>0</v>
      </c>
    </row>
    <row r="243" spans="2:6" ht="12.75">
      <c r="B243" s="3" t="s">
        <v>16</v>
      </c>
      <c r="C243" s="28">
        <f>D$199</f>
        <v>0</v>
      </c>
      <c r="D243" s="33">
        <f>F199</f>
        <v>0</v>
      </c>
      <c r="E243" s="5">
        <f>C13</f>
        <v>0</v>
      </c>
      <c r="F243" s="5">
        <f>E243*D243</f>
        <v>0</v>
      </c>
    </row>
    <row r="244" spans="2:6" ht="12.75">
      <c r="B244" s="3" t="s">
        <v>30</v>
      </c>
      <c r="C244" s="28">
        <f>D$217</f>
        <v>0</v>
      </c>
      <c r="D244" s="33">
        <f>F217</f>
        <v>0</v>
      </c>
      <c r="E244" s="5">
        <f>C14</f>
        <v>0</v>
      </c>
      <c r="F244" s="5">
        <f>E244*D244</f>
        <v>0</v>
      </c>
    </row>
    <row r="245" spans="2:6" ht="12.75">
      <c r="B245" s="3" t="s">
        <v>17</v>
      </c>
      <c r="C245" s="28">
        <f>D$235</f>
        <v>0</v>
      </c>
      <c r="D245" s="33">
        <f>F235</f>
        <v>0</v>
      </c>
      <c r="E245" s="5">
        <f>C15</f>
        <v>0</v>
      </c>
      <c r="F245" s="5">
        <f>E245*D245</f>
        <v>0</v>
      </c>
    </row>
    <row r="247" spans="2:6" ht="12.75">
      <c r="B247" s="3" t="s">
        <v>92</v>
      </c>
      <c r="C247" s="28">
        <f>SUM(C241:C245)</f>
        <v>0</v>
      </c>
      <c r="D247" s="7"/>
      <c r="E247" s="16"/>
      <c r="F247" s="5">
        <f>SUM(F241:F245)</f>
        <v>0</v>
      </c>
    </row>
    <row r="249" spans="2:4" ht="12.75">
      <c r="B249" s="7" t="s">
        <v>109</v>
      </c>
      <c r="C249" s="16"/>
      <c r="D249" s="5" t="e">
        <f>(F247/C247)/12</f>
        <v>#DIV/0!</v>
      </c>
    </row>
    <row r="252" ht="12.75">
      <c r="B252" s="2" t="s">
        <v>102</v>
      </c>
    </row>
    <row r="254" spans="3:6" ht="12.75">
      <c r="C254" s="7" t="s">
        <v>98</v>
      </c>
      <c r="D254" s="26"/>
      <c r="E254" s="16"/>
      <c r="F254" s="80"/>
    </row>
    <row r="256" spans="3:6" ht="12.75">
      <c r="C256" s="7" t="s">
        <v>108</v>
      </c>
      <c r="D256" s="26"/>
      <c r="E256" s="16"/>
      <c r="F256" s="5" t="e">
        <f>E64</f>
        <v>#DIV/0!</v>
      </c>
    </row>
    <row r="258" spans="3:6" ht="12.75">
      <c r="C258" s="7" t="s">
        <v>100</v>
      </c>
      <c r="D258" s="26"/>
      <c r="E258" s="16"/>
      <c r="F258" s="5" t="e">
        <f>F256*F254</f>
        <v>#DIV/0!</v>
      </c>
    </row>
    <row r="262" ht="12.75">
      <c r="B262" s="15" t="s">
        <v>184</v>
      </c>
    </row>
    <row r="263" ht="12.75">
      <c r="B263" s="15"/>
    </row>
    <row r="264" spans="2:4" ht="12.75">
      <c r="B264" s="7" t="s">
        <v>176</v>
      </c>
      <c r="C264" s="16"/>
      <c r="D264" s="77"/>
    </row>
    <row r="266" ht="12.75">
      <c r="B266" s="2" t="s">
        <v>103</v>
      </c>
    </row>
    <row r="268" spans="3:6" ht="25.5">
      <c r="C268" s="71" t="s">
        <v>69</v>
      </c>
      <c r="D268" s="71" t="s">
        <v>70</v>
      </c>
      <c r="E268" s="71" t="s">
        <v>71</v>
      </c>
      <c r="F268" s="71" t="s">
        <v>72</v>
      </c>
    </row>
    <row r="269" spans="3:9" ht="12.75">
      <c r="C269" s="63" t="s">
        <v>73</v>
      </c>
      <c r="D269" s="28">
        <f>D154</f>
        <v>0</v>
      </c>
      <c r="E269" s="20">
        <f>D$264/100</f>
        <v>0</v>
      </c>
      <c r="F269" s="20">
        <f aca="true" t="shared" si="5" ref="F269:F276">E269*D269</f>
        <v>0</v>
      </c>
      <c r="H269" s="34"/>
      <c r="I269" s="34"/>
    </row>
    <row r="270" spans="3:9" ht="12.75">
      <c r="C270" s="29" t="s">
        <v>74</v>
      </c>
      <c r="D270" s="28">
        <f aca="true" t="shared" si="6" ref="D270:D276">D155</f>
        <v>0</v>
      </c>
      <c r="E270" s="20">
        <f>(1-E154)*(D$264/100)</f>
        <v>0</v>
      </c>
      <c r="F270" s="20">
        <f t="shared" si="5"/>
        <v>0</v>
      </c>
      <c r="H270" s="34"/>
      <c r="I270" s="34"/>
    </row>
    <row r="271" spans="3:9" ht="12.75">
      <c r="C271" s="63" t="s">
        <v>75</v>
      </c>
      <c r="D271" s="28">
        <f t="shared" si="6"/>
        <v>0</v>
      </c>
      <c r="E271" s="20">
        <f>(1-E155-E154)*(D$264/100)</f>
        <v>0</v>
      </c>
      <c r="F271" s="20">
        <f t="shared" si="5"/>
        <v>0</v>
      </c>
      <c r="H271" s="34"/>
      <c r="I271" s="34"/>
    </row>
    <row r="272" spans="3:9" ht="12.75">
      <c r="C272" s="63" t="s">
        <v>76</v>
      </c>
      <c r="D272" s="28">
        <f t="shared" si="6"/>
        <v>0</v>
      </c>
      <c r="E272" s="20">
        <f>(1-E156-E155-E154)*(D$264/100)</f>
        <v>0</v>
      </c>
      <c r="F272" s="20">
        <f t="shared" si="5"/>
        <v>0</v>
      </c>
      <c r="H272" s="34"/>
      <c r="I272" s="34"/>
    </row>
    <row r="273" spans="3:9" ht="12.75">
      <c r="C273" s="63" t="s">
        <v>77</v>
      </c>
      <c r="D273" s="28">
        <f t="shared" si="6"/>
        <v>0</v>
      </c>
      <c r="E273" s="20">
        <f>(1-E157-E156-E155-E154)*(D$264/100)</f>
        <v>0</v>
      </c>
      <c r="F273" s="20">
        <f t="shared" si="5"/>
        <v>0</v>
      </c>
      <c r="H273" s="34"/>
      <c r="I273" s="34"/>
    </row>
    <row r="274" spans="3:9" ht="12.75">
      <c r="C274" s="63" t="s">
        <v>78</v>
      </c>
      <c r="D274" s="28">
        <f t="shared" si="6"/>
        <v>0</v>
      </c>
      <c r="E274" s="20">
        <f>(1-E158-E157-E156-E155-E154)*(D$264/100)</f>
        <v>0</v>
      </c>
      <c r="F274" s="20">
        <f t="shared" si="5"/>
        <v>0</v>
      </c>
      <c r="H274" s="34"/>
      <c r="I274" s="34"/>
    </row>
    <row r="275" spans="3:9" ht="12.75">
      <c r="C275" s="63" t="s">
        <v>79</v>
      </c>
      <c r="D275" s="28">
        <f t="shared" si="6"/>
        <v>0</v>
      </c>
      <c r="E275" s="20">
        <f>(1-E159-E158-E157-E156-E155-E154)*(D$264/100)</f>
        <v>0</v>
      </c>
      <c r="F275" s="20">
        <f t="shared" si="5"/>
        <v>0</v>
      </c>
      <c r="H275" s="34"/>
      <c r="I275" s="34"/>
    </row>
    <row r="276" spans="3:9" ht="12.75">
      <c r="C276" s="63" t="s">
        <v>80</v>
      </c>
      <c r="D276" s="28">
        <f t="shared" si="6"/>
        <v>0</v>
      </c>
      <c r="E276" s="20">
        <f>(1-E160-E159-E158-E157-E156-E155-E154)*(D$264/100)</f>
        <v>0</v>
      </c>
      <c r="F276" s="20">
        <f t="shared" si="5"/>
        <v>0</v>
      </c>
      <c r="H276" s="34"/>
      <c r="I276" s="34"/>
    </row>
    <row r="277" ht="12.75">
      <c r="D277" s="35"/>
    </row>
    <row r="278" spans="3:8" ht="12.75">
      <c r="C278" s="30" t="s">
        <v>83</v>
      </c>
      <c r="D278" s="36">
        <f>SUM(D269:D276)</f>
        <v>0</v>
      </c>
      <c r="E278" s="31"/>
      <c r="F278" s="31">
        <f>SUM(F269:F277)</f>
        <v>0</v>
      </c>
      <c r="H278" s="34"/>
    </row>
    <row r="280" ht="12.75">
      <c r="B280" s="2" t="s">
        <v>104</v>
      </c>
    </row>
    <row r="282" spans="3:6" ht="25.5">
      <c r="C282" s="71" t="s">
        <v>69</v>
      </c>
      <c r="D282" s="71" t="s">
        <v>70</v>
      </c>
      <c r="E282" s="71" t="s">
        <v>71</v>
      </c>
      <c r="F282" s="71" t="s">
        <v>72</v>
      </c>
    </row>
    <row r="283" spans="3:9" ht="12.75">
      <c r="C283" s="63" t="s">
        <v>73</v>
      </c>
      <c r="D283" s="28">
        <f aca="true" t="shared" si="7" ref="D283:D292">D170</f>
        <v>0</v>
      </c>
      <c r="E283" s="20">
        <f>D$264/100</f>
        <v>0</v>
      </c>
      <c r="F283" s="20">
        <f aca="true" t="shared" si="8" ref="F283:F292">E283*D283</f>
        <v>0</v>
      </c>
      <c r="H283" s="34"/>
      <c r="I283" s="34"/>
    </row>
    <row r="284" spans="3:9" ht="12.75">
      <c r="C284" s="29" t="s">
        <v>74</v>
      </c>
      <c r="D284" s="28">
        <f t="shared" si="7"/>
        <v>0</v>
      </c>
      <c r="E284" s="20">
        <f>(1-E170)*(D$264/100)</f>
        <v>0</v>
      </c>
      <c r="F284" s="20">
        <f t="shared" si="8"/>
        <v>0</v>
      </c>
      <c r="H284" s="34"/>
      <c r="I284" s="34"/>
    </row>
    <row r="285" spans="3:9" ht="12.75">
      <c r="C285" s="63" t="s">
        <v>75</v>
      </c>
      <c r="D285" s="28">
        <f t="shared" si="7"/>
        <v>0</v>
      </c>
      <c r="E285" s="20">
        <f>(1-E171-E170)*(D$264/100)</f>
        <v>0</v>
      </c>
      <c r="F285" s="20">
        <f t="shared" si="8"/>
        <v>0</v>
      </c>
      <c r="H285" s="34"/>
      <c r="I285" s="34"/>
    </row>
    <row r="286" spans="3:9" ht="12.75">
      <c r="C286" s="63" t="s">
        <v>76</v>
      </c>
      <c r="D286" s="28">
        <f t="shared" si="7"/>
        <v>0</v>
      </c>
      <c r="E286" s="20">
        <f>(1-E172-E171-E170)*(D$264/100)</f>
        <v>0</v>
      </c>
      <c r="F286" s="20">
        <f t="shared" si="8"/>
        <v>0</v>
      </c>
      <c r="H286" s="34"/>
      <c r="I286" s="34"/>
    </row>
    <row r="287" spans="3:9" ht="12.75">
      <c r="C287" s="63" t="s">
        <v>77</v>
      </c>
      <c r="D287" s="28">
        <f t="shared" si="7"/>
        <v>0</v>
      </c>
      <c r="E287" s="20">
        <f>(1-E173-E172-E171-E170)*(D$264/100)</f>
        <v>0</v>
      </c>
      <c r="F287" s="20">
        <f t="shared" si="8"/>
        <v>0</v>
      </c>
      <c r="H287" s="34"/>
      <c r="I287" s="34"/>
    </row>
    <row r="288" spans="3:9" ht="12.75">
      <c r="C288" s="63" t="s">
        <v>78</v>
      </c>
      <c r="D288" s="28">
        <f t="shared" si="7"/>
        <v>0</v>
      </c>
      <c r="E288" s="20">
        <f>(1-E174-E173-E172-E171-E170)*(D$264/100)</f>
        <v>0</v>
      </c>
      <c r="F288" s="20">
        <f t="shared" si="8"/>
        <v>0</v>
      </c>
      <c r="H288" s="34"/>
      <c r="I288" s="34"/>
    </row>
    <row r="289" spans="3:9" ht="12.75">
      <c r="C289" s="63" t="s">
        <v>79</v>
      </c>
      <c r="D289" s="28">
        <f t="shared" si="7"/>
        <v>0</v>
      </c>
      <c r="E289" s="20">
        <f>(1-E175-E174-E173-E172-E171-E170)*(D$264/100)</f>
        <v>0</v>
      </c>
      <c r="F289" s="20">
        <f t="shared" si="8"/>
        <v>0</v>
      </c>
      <c r="H289" s="34"/>
      <c r="I289" s="34"/>
    </row>
    <row r="290" spans="3:9" ht="12.75">
      <c r="C290" s="63" t="s">
        <v>80</v>
      </c>
      <c r="D290" s="28">
        <f t="shared" si="7"/>
        <v>0</v>
      </c>
      <c r="E290" s="20">
        <f>(1-E176-E175-E174-E173-E172-E171-E170)*(D$264/100)</f>
        <v>0</v>
      </c>
      <c r="F290" s="20">
        <f t="shared" si="8"/>
        <v>0</v>
      </c>
      <c r="H290" s="34"/>
      <c r="I290" s="34"/>
    </row>
    <row r="291" spans="3:9" ht="12.75">
      <c r="C291" s="63" t="s">
        <v>81</v>
      </c>
      <c r="D291" s="28">
        <f t="shared" si="7"/>
        <v>0</v>
      </c>
      <c r="E291" s="20">
        <f>(1-E177-E176-E175-E174-E173-E172-E171-E170)*(D$264/100)</f>
        <v>0</v>
      </c>
      <c r="F291" s="20">
        <f t="shared" si="8"/>
        <v>0</v>
      </c>
      <c r="H291" s="34"/>
      <c r="I291" s="34"/>
    </row>
    <row r="292" spans="3:9" ht="12.75">
      <c r="C292" s="63" t="s">
        <v>82</v>
      </c>
      <c r="D292" s="28">
        <f t="shared" si="7"/>
        <v>0</v>
      </c>
      <c r="E292" s="20">
        <f>(1-E178-E177-E176-E175-E174-E173-E172-E171-E170)*(D$264/100)</f>
        <v>0</v>
      </c>
      <c r="F292" s="20">
        <f t="shared" si="8"/>
        <v>0</v>
      </c>
      <c r="H292" s="34"/>
      <c r="I292" s="34"/>
    </row>
    <row r="293" ht="12.75">
      <c r="D293" s="35"/>
    </row>
    <row r="294" spans="3:8" ht="12.75">
      <c r="C294" s="30" t="s">
        <v>83</v>
      </c>
      <c r="D294" s="28">
        <f>SUM(D283:D293)</f>
        <v>0</v>
      </c>
      <c r="E294" s="16"/>
      <c r="F294" s="20">
        <f>SUM(F283:F293)</f>
        <v>0</v>
      </c>
      <c r="H294" s="34"/>
    </row>
    <row r="304" ht="12.75">
      <c r="B304" s="2" t="s">
        <v>105</v>
      </c>
    </row>
    <row r="306" spans="3:6" ht="25.5">
      <c r="C306" s="71" t="s">
        <v>69</v>
      </c>
      <c r="D306" s="71" t="s">
        <v>70</v>
      </c>
      <c r="E306" s="71" t="s">
        <v>71</v>
      </c>
      <c r="F306" s="71" t="s">
        <v>72</v>
      </c>
    </row>
    <row r="307" spans="3:6" ht="12.75">
      <c r="C307" s="63" t="s">
        <v>73</v>
      </c>
      <c r="D307" s="28">
        <f aca="true" t="shared" si="9" ref="D307:D316">D188</f>
        <v>0</v>
      </c>
      <c r="E307" s="20">
        <f>D$264/100</f>
        <v>0</v>
      </c>
      <c r="F307" s="20">
        <f aca="true" t="shared" si="10" ref="F307:F316">E307*D307</f>
        <v>0</v>
      </c>
    </row>
    <row r="308" spans="3:6" ht="12.75">
      <c r="C308" s="29" t="s">
        <v>74</v>
      </c>
      <c r="D308" s="28">
        <f t="shared" si="9"/>
        <v>0</v>
      </c>
      <c r="E308" s="20">
        <f>(1-E188)*(D$264/100)</f>
        <v>0</v>
      </c>
      <c r="F308" s="20">
        <f t="shared" si="10"/>
        <v>0</v>
      </c>
    </row>
    <row r="309" spans="3:6" ht="12.75">
      <c r="C309" s="63" t="s">
        <v>75</v>
      </c>
      <c r="D309" s="28">
        <f t="shared" si="9"/>
        <v>0</v>
      </c>
      <c r="E309" s="20">
        <f>(1-E189-E188)*(D$264/100)</f>
        <v>0</v>
      </c>
      <c r="F309" s="20">
        <f t="shared" si="10"/>
        <v>0</v>
      </c>
    </row>
    <row r="310" spans="3:6" ht="12.75">
      <c r="C310" s="63" t="s">
        <v>76</v>
      </c>
      <c r="D310" s="28">
        <f t="shared" si="9"/>
        <v>0</v>
      </c>
      <c r="E310" s="20">
        <f>(1-E190-E189-E188)*(D$264/100)</f>
        <v>0</v>
      </c>
      <c r="F310" s="20">
        <f t="shared" si="10"/>
        <v>0</v>
      </c>
    </row>
    <row r="311" spans="3:6" ht="12.75">
      <c r="C311" s="63" t="s">
        <v>77</v>
      </c>
      <c r="D311" s="28">
        <f t="shared" si="9"/>
        <v>0</v>
      </c>
      <c r="E311" s="20">
        <f>(1-E191-E190-E189-E188)*(D$264/100)</f>
        <v>0</v>
      </c>
      <c r="F311" s="20">
        <f t="shared" si="10"/>
        <v>0</v>
      </c>
    </row>
    <row r="312" spans="3:6" ht="12.75">
      <c r="C312" s="63" t="s">
        <v>78</v>
      </c>
      <c r="D312" s="28">
        <f t="shared" si="9"/>
        <v>0</v>
      </c>
      <c r="E312" s="20">
        <f>(1-E192-E191-E190-E189-E188)*(D$264/100)</f>
        <v>0</v>
      </c>
      <c r="F312" s="20">
        <f t="shared" si="10"/>
        <v>0</v>
      </c>
    </row>
    <row r="313" spans="3:6" ht="12.75">
      <c r="C313" s="63" t="s">
        <v>79</v>
      </c>
      <c r="D313" s="28">
        <f t="shared" si="9"/>
        <v>0</v>
      </c>
      <c r="E313" s="20">
        <f>(1-E193-E192-E191-E190-E189-E188)*(D$264/100)</f>
        <v>0</v>
      </c>
      <c r="F313" s="20">
        <f t="shared" si="10"/>
        <v>0</v>
      </c>
    </row>
    <row r="314" spans="3:6" ht="12.75">
      <c r="C314" s="63" t="s">
        <v>80</v>
      </c>
      <c r="D314" s="28">
        <f t="shared" si="9"/>
        <v>0</v>
      </c>
      <c r="E314" s="20">
        <f>(1-E194-E193-E192-E191-E190-E189-E188)*(D$264/100)</f>
        <v>0</v>
      </c>
      <c r="F314" s="20">
        <f t="shared" si="10"/>
        <v>0</v>
      </c>
    </row>
    <row r="315" spans="3:6" ht="12.75">
      <c r="C315" s="63" t="s">
        <v>81</v>
      </c>
      <c r="D315" s="28">
        <f t="shared" si="9"/>
        <v>0</v>
      </c>
      <c r="E315" s="20">
        <f>(1-E195-E194-E193-E192-E191-E190-E189-E188)*(D$264/100)</f>
        <v>0</v>
      </c>
      <c r="F315" s="20">
        <f t="shared" si="10"/>
        <v>0</v>
      </c>
    </row>
    <row r="316" spans="3:6" ht="12.75">
      <c r="C316" s="63" t="s">
        <v>82</v>
      </c>
      <c r="D316" s="28">
        <f t="shared" si="9"/>
        <v>0</v>
      </c>
      <c r="E316" s="20">
        <f>(1-E196-E195-E194-E193-E192-E191-E190-E189-E188)*(D$264/100)</f>
        <v>0</v>
      </c>
      <c r="F316" s="20">
        <f t="shared" si="10"/>
        <v>0</v>
      </c>
    </row>
    <row r="317" ht="12.75">
      <c r="D317" s="37"/>
    </row>
    <row r="318" spans="3:6" ht="12.75">
      <c r="C318" s="30" t="s">
        <v>83</v>
      </c>
      <c r="D318" s="28">
        <f>SUM(D307:D317)</f>
        <v>0</v>
      </c>
      <c r="E318" s="16"/>
      <c r="F318" s="20">
        <f>SUM(F307:F317)</f>
        <v>0</v>
      </c>
    </row>
    <row r="320" ht="12.75">
      <c r="B320" s="2" t="s">
        <v>106</v>
      </c>
    </row>
    <row r="322" spans="3:6" ht="25.5">
      <c r="C322" s="71" t="s">
        <v>69</v>
      </c>
      <c r="D322" s="71" t="s">
        <v>70</v>
      </c>
      <c r="E322" s="71" t="s">
        <v>71</v>
      </c>
      <c r="F322" s="71" t="s">
        <v>72</v>
      </c>
    </row>
    <row r="323" spans="3:6" ht="12.75">
      <c r="C323" s="63" t="s">
        <v>73</v>
      </c>
      <c r="D323" s="28">
        <f aca="true" t="shared" si="11" ref="D323:D332">D206</f>
        <v>0</v>
      </c>
      <c r="E323" s="20">
        <f>D$264/100</f>
        <v>0</v>
      </c>
      <c r="F323" s="20">
        <f aca="true" t="shared" si="12" ref="F323:F332">E323*D323</f>
        <v>0</v>
      </c>
    </row>
    <row r="324" spans="3:6" ht="12.75">
      <c r="C324" s="29" t="s">
        <v>74</v>
      </c>
      <c r="D324" s="28">
        <f t="shared" si="11"/>
        <v>0</v>
      </c>
      <c r="E324" s="20">
        <f>(1-E206)*(D$264/100)</f>
        <v>0</v>
      </c>
      <c r="F324" s="20">
        <f t="shared" si="12"/>
        <v>0</v>
      </c>
    </row>
    <row r="325" spans="3:6" ht="12.75">
      <c r="C325" s="63" t="s">
        <v>75</v>
      </c>
      <c r="D325" s="28">
        <f t="shared" si="11"/>
        <v>0</v>
      </c>
      <c r="E325" s="20">
        <f>(1-E207-E206)*(D$264/100)</f>
        <v>0</v>
      </c>
      <c r="F325" s="20">
        <f t="shared" si="12"/>
        <v>0</v>
      </c>
    </row>
    <row r="326" spans="3:6" ht="12.75">
      <c r="C326" s="63" t="s">
        <v>76</v>
      </c>
      <c r="D326" s="28">
        <f t="shared" si="11"/>
        <v>0</v>
      </c>
      <c r="E326" s="20">
        <f>(1-E208-E207-E2103)*(D$264/100)</f>
        <v>0</v>
      </c>
      <c r="F326" s="20">
        <f t="shared" si="12"/>
        <v>0</v>
      </c>
    </row>
    <row r="327" spans="3:6" ht="12.75">
      <c r="C327" s="63" t="s">
        <v>77</v>
      </c>
      <c r="D327" s="28">
        <f t="shared" si="11"/>
        <v>0</v>
      </c>
      <c r="E327" s="20">
        <f>(1-E209-E208-E207-E206)*(D$264/100)</f>
        <v>0</v>
      </c>
      <c r="F327" s="20">
        <f t="shared" si="12"/>
        <v>0</v>
      </c>
    </row>
    <row r="328" spans="3:6" ht="12.75">
      <c r="C328" s="63" t="s">
        <v>78</v>
      </c>
      <c r="D328" s="28">
        <f t="shared" si="11"/>
        <v>0</v>
      </c>
      <c r="E328" s="20">
        <f>(1-E210-E2031-E208-E207-E206)*(D$264/100)</f>
        <v>0</v>
      </c>
      <c r="F328" s="20">
        <f t="shared" si="12"/>
        <v>0</v>
      </c>
    </row>
    <row r="329" spans="3:6" ht="12.75">
      <c r="C329" s="63" t="s">
        <v>79</v>
      </c>
      <c r="D329" s="28">
        <f t="shared" si="11"/>
        <v>0</v>
      </c>
      <c r="E329" s="20">
        <f>(1-E211-E210-E209-E208-E207-E206)*(D$264/100)</f>
        <v>0</v>
      </c>
      <c r="F329" s="20">
        <f t="shared" si="12"/>
        <v>0</v>
      </c>
    </row>
    <row r="330" spans="3:6" ht="12.75">
      <c r="C330" s="63" t="s">
        <v>80</v>
      </c>
      <c r="D330" s="28">
        <f t="shared" si="11"/>
        <v>0</v>
      </c>
      <c r="E330" s="20">
        <f>(1-E212-E211-E210-E209-E208-E207-E206)*(D$264/100)</f>
        <v>0</v>
      </c>
      <c r="F330" s="20">
        <f t="shared" si="12"/>
        <v>0</v>
      </c>
    </row>
    <row r="331" spans="3:6" ht="12.75">
      <c r="C331" s="63" t="s">
        <v>81</v>
      </c>
      <c r="D331" s="28">
        <f t="shared" si="11"/>
        <v>0</v>
      </c>
      <c r="E331" s="20">
        <f>(1-E213-E212-E211-E210-E209-E208-E207-E206)*(D$264/100)</f>
        <v>0</v>
      </c>
      <c r="F331" s="20">
        <f t="shared" si="12"/>
        <v>0</v>
      </c>
    </row>
    <row r="332" spans="3:6" ht="12.75">
      <c r="C332" s="63" t="s">
        <v>82</v>
      </c>
      <c r="D332" s="28">
        <f t="shared" si="11"/>
        <v>0</v>
      </c>
      <c r="E332" s="20">
        <f>(1-E214-E213-E212-E211-E210-E209-E208-E207-E206)*(D$264/100)</f>
        <v>0</v>
      </c>
      <c r="F332" s="20">
        <f t="shared" si="12"/>
        <v>0</v>
      </c>
    </row>
    <row r="333" ht="12.75">
      <c r="D333" s="37"/>
    </row>
    <row r="334" spans="3:7" ht="12.75">
      <c r="C334" s="30" t="s">
        <v>83</v>
      </c>
      <c r="D334" s="28">
        <f>SUM(D323:D332)</f>
        <v>0</v>
      </c>
      <c r="E334" s="31"/>
      <c r="F334" s="20">
        <f>SUM(F323:F333)</f>
        <v>0</v>
      </c>
      <c r="G334" s="32"/>
    </row>
    <row r="335" ht="12.75">
      <c r="G335" s="32"/>
    </row>
    <row r="336" ht="12.75">
      <c r="B336" s="2" t="s">
        <v>107</v>
      </c>
    </row>
    <row r="338" spans="3:6" ht="25.5">
      <c r="C338" s="71" t="s">
        <v>69</v>
      </c>
      <c r="D338" s="71" t="s">
        <v>70</v>
      </c>
      <c r="E338" s="71" t="s">
        <v>71</v>
      </c>
      <c r="F338" s="71" t="s">
        <v>72</v>
      </c>
    </row>
    <row r="339" spans="3:6" ht="12.75">
      <c r="C339" s="63" t="s">
        <v>73</v>
      </c>
      <c r="D339" s="28">
        <f aca="true" t="shared" si="13" ref="D339:D348">D224</f>
        <v>0</v>
      </c>
      <c r="E339" s="20">
        <f>D$264/100</f>
        <v>0</v>
      </c>
      <c r="F339" s="20">
        <f aca="true" t="shared" si="14" ref="F339:F348">E339*D339</f>
        <v>0</v>
      </c>
    </row>
    <row r="340" spans="3:6" ht="12.75">
      <c r="C340" s="29" t="s">
        <v>74</v>
      </c>
      <c r="D340" s="28">
        <f t="shared" si="13"/>
        <v>0</v>
      </c>
      <c r="E340" s="20">
        <f>(1-E224)*(D$264/100)</f>
        <v>0</v>
      </c>
      <c r="F340" s="20">
        <f t="shared" si="14"/>
        <v>0</v>
      </c>
    </row>
    <row r="341" spans="3:6" ht="12.75">
      <c r="C341" s="63" t="s">
        <v>75</v>
      </c>
      <c r="D341" s="28">
        <f t="shared" si="13"/>
        <v>0</v>
      </c>
      <c r="E341" s="20">
        <f>(1-E225-E224)*(D$264/100)</f>
        <v>0</v>
      </c>
      <c r="F341" s="20">
        <f t="shared" si="14"/>
        <v>0</v>
      </c>
    </row>
    <row r="342" spans="3:6" ht="12.75">
      <c r="C342" s="63" t="s">
        <v>76</v>
      </c>
      <c r="D342" s="28">
        <f t="shared" si="13"/>
        <v>0</v>
      </c>
      <c r="E342" s="20">
        <f>(1-E226-E225-E224)*(D$264/100)</f>
        <v>0</v>
      </c>
      <c r="F342" s="20">
        <f t="shared" si="14"/>
        <v>0</v>
      </c>
    </row>
    <row r="343" spans="3:6" ht="12.75">
      <c r="C343" s="63" t="s">
        <v>77</v>
      </c>
      <c r="D343" s="28">
        <f t="shared" si="13"/>
        <v>0</v>
      </c>
      <c r="E343" s="20">
        <f>(1-E227-E226-E225-E224)*(D$264/100)</f>
        <v>0</v>
      </c>
      <c r="F343" s="20">
        <f t="shared" si="14"/>
        <v>0</v>
      </c>
    </row>
    <row r="344" spans="3:6" ht="12.75">
      <c r="C344" s="63" t="s">
        <v>78</v>
      </c>
      <c r="D344" s="28">
        <f t="shared" si="13"/>
        <v>0</v>
      </c>
      <c r="E344" s="20">
        <f>(1-E228-E227-E226-E225-E224)*(D$264/100)</f>
        <v>0</v>
      </c>
      <c r="F344" s="20">
        <f t="shared" si="14"/>
        <v>0</v>
      </c>
    </row>
    <row r="345" spans="3:6" ht="12.75">
      <c r="C345" s="63" t="s">
        <v>79</v>
      </c>
      <c r="D345" s="28">
        <f t="shared" si="13"/>
        <v>0</v>
      </c>
      <c r="E345" s="20">
        <f>(1-E229-E228-E227-E226-E225-E224)*(D$264/100)</f>
        <v>0</v>
      </c>
      <c r="F345" s="20">
        <f t="shared" si="14"/>
        <v>0</v>
      </c>
    </row>
    <row r="346" spans="3:6" ht="12.75">
      <c r="C346" s="63" t="s">
        <v>80</v>
      </c>
      <c r="D346" s="28">
        <f t="shared" si="13"/>
        <v>0</v>
      </c>
      <c r="E346" s="20">
        <f>(1-E230-E229-E228-E227-E226-E225-E224)*(D$264/100)</f>
        <v>0</v>
      </c>
      <c r="F346" s="20">
        <f t="shared" si="14"/>
        <v>0</v>
      </c>
    </row>
    <row r="347" spans="3:6" ht="12.75">
      <c r="C347" s="63" t="s">
        <v>81</v>
      </c>
      <c r="D347" s="28">
        <f t="shared" si="13"/>
        <v>0</v>
      </c>
      <c r="E347" s="20">
        <f>(1-E231-E230-E229-E228-E227-E226-E225-E224)*(D$264/100)</f>
        <v>0</v>
      </c>
      <c r="F347" s="20">
        <f t="shared" si="14"/>
        <v>0</v>
      </c>
    </row>
    <row r="348" spans="3:6" ht="12.75">
      <c r="C348" s="63" t="s">
        <v>82</v>
      </c>
      <c r="D348" s="28">
        <f t="shared" si="13"/>
        <v>0</v>
      </c>
      <c r="E348" s="20">
        <f>(1-E232-E231-E230-E229-E228-E227-E226-E225-E224)*(D$264/100)</f>
        <v>0</v>
      </c>
      <c r="F348" s="20">
        <f t="shared" si="14"/>
        <v>0</v>
      </c>
    </row>
    <row r="350" spans="3:6" ht="12.75">
      <c r="C350" s="30" t="s">
        <v>83</v>
      </c>
      <c r="D350" s="28">
        <f>SUM(D339:D348)</f>
        <v>0</v>
      </c>
      <c r="E350" s="31"/>
      <c r="F350" s="20">
        <f>SUM(F339:F349)</f>
        <v>0</v>
      </c>
    </row>
    <row r="354" spans="2:6" ht="12.75">
      <c r="B354" s="72" t="s">
        <v>63</v>
      </c>
      <c r="C354" s="71" t="s">
        <v>70</v>
      </c>
      <c r="D354" s="71" t="s">
        <v>72</v>
      </c>
      <c r="E354" s="71" t="s">
        <v>90</v>
      </c>
      <c r="F354" s="71" t="s">
        <v>91</v>
      </c>
    </row>
    <row r="356" spans="2:6" ht="12.75">
      <c r="B356" s="3" t="s">
        <v>13</v>
      </c>
      <c r="C356" s="28">
        <f>D$163</f>
        <v>0</v>
      </c>
      <c r="D356" s="33">
        <f>F278</f>
        <v>0</v>
      </c>
      <c r="E356" s="5">
        <f>C11</f>
        <v>0</v>
      </c>
      <c r="F356" s="5">
        <f>E356*D356</f>
        <v>0</v>
      </c>
    </row>
    <row r="357" spans="2:6" ht="12.75">
      <c r="B357" s="3" t="s">
        <v>15</v>
      </c>
      <c r="C357" s="28">
        <f>D$181</f>
        <v>0</v>
      </c>
      <c r="D357" s="33">
        <f>F294</f>
        <v>0</v>
      </c>
      <c r="E357" s="5">
        <f>C12</f>
        <v>0</v>
      </c>
      <c r="F357" s="5">
        <f>E357*D357</f>
        <v>0</v>
      </c>
    </row>
    <row r="358" spans="2:6" ht="12.75">
      <c r="B358" s="3" t="s">
        <v>16</v>
      </c>
      <c r="C358" s="28">
        <f>D$199</f>
        <v>0</v>
      </c>
      <c r="D358" s="33">
        <f>F318</f>
        <v>0</v>
      </c>
      <c r="E358" s="5">
        <f>C13</f>
        <v>0</v>
      </c>
      <c r="F358" s="5">
        <f>E358*D358</f>
        <v>0</v>
      </c>
    </row>
    <row r="359" spans="2:6" ht="12.75">
      <c r="B359" s="3" t="s">
        <v>30</v>
      </c>
      <c r="C359" s="28">
        <f>D$217</f>
        <v>0</v>
      </c>
      <c r="D359" s="33">
        <f>F334</f>
        <v>0</v>
      </c>
      <c r="E359" s="5">
        <f>C14</f>
        <v>0</v>
      </c>
      <c r="F359" s="5">
        <f>E359*D359</f>
        <v>0</v>
      </c>
    </row>
    <row r="360" spans="2:6" ht="12.75">
      <c r="B360" s="3" t="s">
        <v>17</v>
      </c>
      <c r="C360" s="28">
        <f>D$235</f>
        <v>0</v>
      </c>
      <c r="D360" s="33">
        <f>F350</f>
        <v>0</v>
      </c>
      <c r="E360" s="5">
        <f>C15</f>
        <v>0</v>
      </c>
      <c r="F360" s="5">
        <f>E360*D360</f>
        <v>0</v>
      </c>
    </row>
    <row r="362" spans="2:6" ht="12.75">
      <c r="B362" s="3" t="s">
        <v>92</v>
      </c>
      <c r="C362" s="28">
        <f>SUM(C356:C360)</f>
        <v>0</v>
      </c>
      <c r="D362" s="7"/>
      <c r="E362" s="16"/>
      <c r="F362" s="5">
        <f>SUM(F356:F360)</f>
        <v>0</v>
      </c>
    </row>
    <row r="364" spans="2:4" ht="12.75">
      <c r="B364" s="7" t="s">
        <v>110</v>
      </c>
      <c r="C364" s="16"/>
      <c r="D364" s="5" t="e">
        <f>(F362/C362)/12</f>
        <v>#DIV/0!</v>
      </c>
    </row>
    <row r="367" ht="12.75">
      <c r="B367" s="2" t="s">
        <v>177</v>
      </c>
    </row>
    <row r="369" spans="3:6" ht="12.75">
      <c r="C369" s="7" t="s">
        <v>111</v>
      </c>
      <c r="D369" s="26"/>
      <c r="E369" s="16"/>
      <c r="F369" s="80"/>
    </row>
    <row r="371" spans="3:6" ht="12.75">
      <c r="C371" s="7" t="s">
        <v>108</v>
      </c>
      <c r="D371" s="26"/>
      <c r="E371" s="16"/>
      <c r="F371" s="5" t="e">
        <f>E$64</f>
        <v>#DIV/0!</v>
      </c>
    </row>
    <row r="373" spans="3:6" ht="12.75">
      <c r="C373" s="7" t="s">
        <v>100</v>
      </c>
      <c r="D373" s="26"/>
      <c r="E373" s="16"/>
      <c r="F373" s="5" t="e">
        <f>F371*F369</f>
        <v>#DIV/0!</v>
      </c>
    </row>
    <row r="376" ht="12.75">
      <c r="B376" s="2" t="s">
        <v>112</v>
      </c>
    </row>
    <row r="378" spans="3:6" ht="12.75">
      <c r="C378" s="7" t="s">
        <v>121</v>
      </c>
      <c r="D378" s="26"/>
      <c r="E378" s="16"/>
      <c r="F378" s="80"/>
    </row>
    <row r="380" spans="3:6" ht="12.75">
      <c r="C380" s="7" t="s">
        <v>108</v>
      </c>
      <c r="D380" s="26"/>
      <c r="E380" s="16"/>
      <c r="F380" s="5" t="e">
        <f>E$64</f>
        <v>#DIV/0!</v>
      </c>
    </row>
    <row r="382" spans="3:6" ht="12.75">
      <c r="C382" s="7" t="s">
        <v>113</v>
      </c>
      <c r="D382" s="26"/>
      <c r="E382" s="16"/>
      <c r="F382" s="5" t="e">
        <f>F380*F378</f>
        <v>#DIV/0!</v>
      </c>
    </row>
    <row r="386" ht="12.75">
      <c r="B386" s="15" t="s">
        <v>114</v>
      </c>
    </row>
    <row r="387" ht="12.75">
      <c r="B387" s="15"/>
    </row>
    <row r="388" ht="12.75">
      <c r="B388" s="2" t="s">
        <v>126</v>
      </c>
    </row>
    <row r="390" spans="2:7" ht="12.75">
      <c r="B390" s="73" t="s">
        <v>115</v>
      </c>
      <c r="C390" s="73" t="s">
        <v>116</v>
      </c>
      <c r="D390" s="73" t="s">
        <v>117</v>
      </c>
      <c r="E390" s="73" t="s">
        <v>119</v>
      </c>
      <c r="G390" s="73" t="s">
        <v>118</v>
      </c>
    </row>
    <row r="392" spans="2:8" ht="12.75">
      <c r="B392" s="3" t="s">
        <v>21</v>
      </c>
      <c r="C392" s="38">
        <f>C20</f>
        <v>0</v>
      </c>
      <c r="D392" s="81"/>
      <c r="E392" s="81"/>
      <c r="G392" s="38">
        <f>C392*D392*(1+(E392/100))</f>
        <v>0</v>
      </c>
      <c r="H392" s="2" t="s">
        <v>172</v>
      </c>
    </row>
    <row r="393" spans="2:8" ht="12.75">
      <c r="B393" s="3" t="s">
        <v>22</v>
      </c>
      <c r="C393" s="38">
        <f>C21</f>
        <v>0</v>
      </c>
      <c r="D393" s="81"/>
      <c r="E393" s="81"/>
      <c r="G393" s="38">
        <f>C393*D393*(1+(E393/100))</f>
        <v>0</v>
      </c>
      <c r="H393" s="2" t="s">
        <v>172</v>
      </c>
    </row>
    <row r="394" spans="2:8" ht="12.75">
      <c r="B394" s="3" t="s">
        <v>23</v>
      </c>
      <c r="C394" s="38">
        <f>C22</f>
        <v>0</v>
      </c>
      <c r="D394" s="81"/>
      <c r="E394" s="81"/>
      <c r="G394" s="38">
        <f>C394*D394*(1+(E394/100))</f>
        <v>0</v>
      </c>
      <c r="H394" s="2" t="s">
        <v>172</v>
      </c>
    </row>
    <row r="397" ht="12.75">
      <c r="B397" s="2" t="s">
        <v>127</v>
      </c>
    </row>
    <row r="399" spans="3:6" ht="12.75">
      <c r="C399" s="7" t="s">
        <v>156</v>
      </c>
      <c r="D399" s="26"/>
      <c r="E399" s="16"/>
      <c r="F399" s="80"/>
    </row>
    <row r="401" spans="3:6" ht="12.75">
      <c r="C401" s="7" t="s">
        <v>122</v>
      </c>
      <c r="D401" s="26"/>
      <c r="E401" s="16"/>
      <c r="F401" s="5">
        <f>SUM(G392:G394)</f>
        <v>0</v>
      </c>
    </row>
    <row r="403" spans="3:6" ht="12.75">
      <c r="C403" s="7" t="s">
        <v>155</v>
      </c>
      <c r="D403" s="26"/>
      <c r="E403" s="16"/>
      <c r="F403" s="5">
        <f>F401*F399</f>
        <v>0</v>
      </c>
    </row>
    <row r="406" ht="12.75">
      <c r="B406" s="2" t="s">
        <v>152</v>
      </c>
    </row>
    <row r="408" spans="3:6" ht="12.75">
      <c r="C408" s="7" t="s">
        <v>153</v>
      </c>
      <c r="D408" s="26"/>
      <c r="E408" s="16"/>
      <c r="F408" s="80"/>
    </row>
    <row r="410" spans="3:6" ht="12.75">
      <c r="C410" s="7" t="s">
        <v>122</v>
      </c>
      <c r="D410" s="26"/>
      <c r="E410" s="16"/>
      <c r="F410" s="5">
        <f>F401</f>
        <v>0</v>
      </c>
    </row>
    <row r="412" spans="3:6" ht="12.75">
      <c r="C412" s="7" t="s">
        <v>154</v>
      </c>
      <c r="D412" s="26"/>
      <c r="E412" s="16"/>
      <c r="F412" s="5">
        <f>F410*F408</f>
        <v>0</v>
      </c>
    </row>
    <row r="416" ht="12.75">
      <c r="B416" s="15" t="s">
        <v>164</v>
      </c>
    </row>
    <row r="418" spans="3:6" ht="12.75">
      <c r="C418" s="7" t="s">
        <v>157</v>
      </c>
      <c r="D418" s="26"/>
      <c r="E418" s="16"/>
      <c r="F418" s="80"/>
    </row>
    <row r="420" spans="3:6" ht="12.75">
      <c r="C420" s="7" t="s">
        <v>180</v>
      </c>
      <c r="D420" s="26"/>
      <c r="E420" s="16"/>
      <c r="F420" s="5" t="e">
        <f>C64</f>
        <v>#DIV/0!</v>
      </c>
    </row>
    <row r="422" spans="3:6" ht="12.75">
      <c r="C422" s="7" t="s">
        <v>158</v>
      </c>
      <c r="D422" s="26"/>
      <c r="E422" s="16"/>
      <c r="F422" s="5" t="e">
        <f>F420*F418</f>
        <v>#DIV/0!</v>
      </c>
    </row>
    <row r="426" ht="12.75">
      <c r="B426" s="15" t="s">
        <v>165</v>
      </c>
    </row>
    <row r="428" spans="3:5" ht="12.75">
      <c r="C428" s="74" t="s">
        <v>161</v>
      </c>
      <c r="D428" s="75"/>
      <c r="E428" s="73" t="s">
        <v>162</v>
      </c>
    </row>
    <row r="429" ht="12.75">
      <c r="C429" s="8"/>
    </row>
    <row r="430" spans="3:5" ht="12.75">
      <c r="C430" s="7" t="s">
        <v>163</v>
      </c>
      <c r="D430" s="16"/>
      <c r="E430" s="86">
        <v>3.5</v>
      </c>
    </row>
    <row r="431" spans="3:5" ht="12.75">
      <c r="C431" s="7" t="s">
        <v>183</v>
      </c>
      <c r="D431" s="16"/>
      <c r="E431" s="86">
        <v>2</v>
      </c>
    </row>
    <row r="433" spans="4:5" ht="12.75">
      <c r="D433" s="3" t="s">
        <v>83</v>
      </c>
      <c r="E433" s="38">
        <f>SUM(E430:E432)</f>
        <v>5.5</v>
      </c>
    </row>
    <row r="436" spans="1:9" ht="12.75">
      <c r="A436" s="1" t="s">
        <v>185</v>
      </c>
      <c r="B436" s="11"/>
      <c r="C436" s="11"/>
      <c r="D436" s="11"/>
      <c r="E436" s="11"/>
      <c r="F436" s="11"/>
      <c r="G436" s="11"/>
      <c r="H436" s="11"/>
      <c r="I436" s="11"/>
    </row>
    <row r="440" spans="3:5" ht="12.75">
      <c r="C440" s="7" t="s">
        <v>186</v>
      </c>
      <c r="D440" s="16"/>
      <c r="E440" s="76"/>
    </row>
    <row r="444" spans="1:9" ht="15">
      <c r="A444" s="69" t="s">
        <v>128</v>
      </c>
      <c r="B444" s="11"/>
      <c r="C444" s="11"/>
      <c r="D444" s="11"/>
      <c r="E444" s="11"/>
      <c r="F444" s="11"/>
      <c r="G444" s="11"/>
      <c r="H444" s="11"/>
      <c r="I444" s="11"/>
    </row>
    <row r="446" spans="3:6" ht="12.75">
      <c r="C446" s="39" t="s">
        <v>130</v>
      </c>
      <c r="D446" s="39" t="s">
        <v>131</v>
      </c>
      <c r="E446" s="39" t="s">
        <v>137</v>
      </c>
      <c r="F446" s="39" t="s">
        <v>160</v>
      </c>
    </row>
    <row r="447" spans="2:6" ht="12.75">
      <c r="B447" s="1" t="s">
        <v>129</v>
      </c>
      <c r="C447" s="11"/>
      <c r="D447" s="11"/>
      <c r="E447" s="11"/>
      <c r="F447" s="11"/>
    </row>
    <row r="449" spans="2:6" ht="12.75">
      <c r="B449" s="40" t="s">
        <v>132</v>
      </c>
      <c r="C449" s="40"/>
      <c r="D449" s="40"/>
      <c r="E449" s="41" t="e">
        <f>C141</f>
        <v>#DIV/0!</v>
      </c>
      <c r="F449" s="42" t="e">
        <f>(E449/E$489)*100</f>
        <v>#DIV/0!</v>
      </c>
    </row>
    <row r="450" spans="2:6" ht="12.75">
      <c r="B450" s="26" t="s">
        <v>133</v>
      </c>
      <c r="C450" s="26"/>
      <c r="D450" s="26"/>
      <c r="E450" s="41" t="e">
        <f>D141</f>
        <v>#DIV/0!</v>
      </c>
      <c r="F450" s="43" t="e">
        <f>(E450/E$489)*100</f>
        <v>#DIV/0!</v>
      </c>
    </row>
    <row r="451" spans="2:6" ht="12.75">
      <c r="B451" s="26" t="s">
        <v>134</v>
      </c>
      <c r="C451" s="26"/>
      <c r="D451" s="26"/>
      <c r="E451" s="41" t="e">
        <f>E141</f>
        <v>#DIV/0!</v>
      </c>
      <c r="F451" s="43" t="e">
        <f>(E451/E$489)*100</f>
        <v>#DIV/0!</v>
      </c>
    </row>
    <row r="452" spans="2:6" ht="12.75">
      <c r="B452" s="26" t="s">
        <v>135</v>
      </c>
      <c r="C452" s="26"/>
      <c r="D452" s="26"/>
      <c r="E452" s="41" t="e">
        <f>F141</f>
        <v>#DIV/0!</v>
      </c>
      <c r="F452" s="43" t="e">
        <f>(E452/E$489)*100</f>
        <v>#DIV/0!</v>
      </c>
    </row>
    <row r="453" ht="12.75">
      <c r="E453" s="44"/>
    </row>
    <row r="454" spans="2:6" ht="12.75">
      <c r="B454" s="45" t="s">
        <v>178</v>
      </c>
      <c r="C454" s="26"/>
      <c r="D454" s="26"/>
      <c r="E454" s="46" t="e">
        <f>SUM(E449:E452)</f>
        <v>#DIV/0!</v>
      </c>
      <c r="F454" s="47" t="e">
        <f>(E454/E$489)*100</f>
        <v>#DIV/0!</v>
      </c>
    </row>
    <row r="456" spans="2:6" ht="12.75">
      <c r="B456" s="1" t="s">
        <v>136</v>
      </c>
      <c r="C456" s="11"/>
      <c r="D456" s="11"/>
      <c r="E456" s="11"/>
      <c r="F456" s="11"/>
    </row>
    <row r="458" spans="2:6" ht="12.75">
      <c r="B458" s="48" t="s">
        <v>97</v>
      </c>
      <c r="C458" s="49" t="e">
        <f>SUM(C459:C460)</f>
        <v>#DIV/0!</v>
      </c>
      <c r="D458" s="49" t="e">
        <f>SUM(D459:D460)</f>
        <v>#DIV/0!</v>
      </c>
      <c r="E458" s="50" t="e">
        <f>SUM(E459:E460)</f>
        <v>#DIV/0!</v>
      </c>
      <c r="F458" s="51" t="e">
        <f>(E458/E$489)*100</f>
        <v>#DIV/0!</v>
      </c>
    </row>
    <row r="459" spans="2:6" ht="12.75">
      <c r="B459" s="2" t="s">
        <v>138</v>
      </c>
      <c r="C459" s="52" t="e">
        <f>D249</f>
        <v>#DIV/0!</v>
      </c>
      <c r="D459" s="27" t="e">
        <f>C459*F$16</f>
        <v>#DIV/0!</v>
      </c>
      <c r="E459" s="53" t="e">
        <f>C459/C$41</f>
        <v>#DIV/0!</v>
      </c>
      <c r="F459" s="54" t="e">
        <f>(E459/E$489)*100</f>
        <v>#DIV/0!</v>
      </c>
    </row>
    <row r="460" spans="2:6" ht="12.75">
      <c r="B460" s="2" t="s">
        <v>139</v>
      </c>
      <c r="C460" s="52" t="e">
        <f>F258</f>
        <v>#DIV/0!</v>
      </c>
      <c r="D460" s="27" t="e">
        <f>C460*F$16</f>
        <v>#DIV/0!</v>
      </c>
      <c r="E460" s="53" t="e">
        <f>C460/C$41</f>
        <v>#DIV/0!</v>
      </c>
      <c r="F460" s="54" t="e">
        <f>(E460/E$489)*100</f>
        <v>#DIV/0!</v>
      </c>
    </row>
    <row r="461" spans="5:6" ht="12.75">
      <c r="E461" s="55"/>
      <c r="F461" s="54"/>
    </row>
    <row r="462" spans="2:6" ht="12.75">
      <c r="B462" s="48" t="s">
        <v>91</v>
      </c>
      <c r="C462" s="49" t="e">
        <f>SUM(C463:C465)</f>
        <v>#DIV/0!</v>
      </c>
      <c r="D462" s="49" t="e">
        <f>SUM(D463:D465)</f>
        <v>#DIV/0!</v>
      </c>
      <c r="E462" s="50" t="e">
        <f>SUM(E463:E465)</f>
        <v>#DIV/0!</v>
      </c>
      <c r="F462" s="51" t="e">
        <f>(E462/E$489)*100</f>
        <v>#DIV/0!</v>
      </c>
    </row>
    <row r="463" spans="2:6" ht="12.75">
      <c r="B463" s="2" t="s">
        <v>138</v>
      </c>
      <c r="C463" s="27" t="e">
        <f>D364</f>
        <v>#DIV/0!</v>
      </c>
      <c r="D463" s="27" t="e">
        <f>C463*F$16</f>
        <v>#DIV/0!</v>
      </c>
      <c r="E463" s="53" t="e">
        <f>C463/C$41</f>
        <v>#DIV/0!</v>
      </c>
      <c r="F463" s="54" t="e">
        <f>(E463/E$489)*100</f>
        <v>#DIV/0!</v>
      </c>
    </row>
    <row r="464" spans="2:6" ht="12.75">
      <c r="B464" s="2" t="s">
        <v>140</v>
      </c>
      <c r="C464" s="27" t="e">
        <f>F373</f>
        <v>#DIV/0!</v>
      </c>
      <c r="D464" s="27" t="e">
        <f>C464*F$16</f>
        <v>#DIV/0!</v>
      </c>
      <c r="E464" s="53" t="e">
        <f>C464/C$41</f>
        <v>#DIV/0!</v>
      </c>
      <c r="F464" s="54" t="e">
        <f>(E464/E$489)*100</f>
        <v>#DIV/0!</v>
      </c>
    </row>
    <row r="465" spans="2:6" ht="12.75">
      <c r="B465" s="2" t="s">
        <v>139</v>
      </c>
      <c r="C465" s="27" t="e">
        <f>F382</f>
        <v>#DIV/0!</v>
      </c>
      <c r="D465" s="27" t="e">
        <f>C465*F$16</f>
        <v>#DIV/0!</v>
      </c>
      <c r="E465" s="53" t="e">
        <f>C465/C$41</f>
        <v>#DIV/0!</v>
      </c>
      <c r="F465" s="54" t="e">
        <f>(E465/E$489)*100</f>
        <v>#DIV/0!</v>
      </c>
    </row>
    <row r="466" spans="5:6" ht="12.75">
      <c r="E466" s="55"/>
      <c r="F466" s="54"/>
    </row>
    <row r="467" spans="2:6" ht="12.75">
      <c r="B467" s="48" t="s">
        <v>141</v>
      </c>
      <c r="C467" s="49" t="e">
        <f>SUM(C468:C472)</f>
        <v>#DIV/0!</v>
      </c>
      <c r="D467" s="49" t="e">
        <f>SUM(D468:D472)</f>
        <v>#DIV/0!</v>
      </c>
      <c r="E467" s="50" t="e">
        <f>SUM(E468:E472)</f>
        <v>#DIV/0!</v>
      </c>
      <c r="F467" s="51" t="e">
        <f aca="true" t="shared" si="15" ref="F467:F472">(E467/E$489)*100</f>
        <v>#DIV/0!</v>
      </c>
    </row>
    <row r="468" spans="2:6" ht="12.75">
      <c r="B468" s="2" t="s">
        <v>142</v>
      </c>
      <c r="C468" s="27">
        <f>G392+G393+G394</f>
        <v>0</v>
      </c>
      <c r="D468" s="27">
        <f>C468*F$16</f>
        <v>0</v>
      </c>
      <c r="E468" s="53" t="e">
        <f>C468/C$41</f>
        <v>#DIV/0!</v>
      </c>
      <c r="F468" s="54" t="e">
        <f t="shared" si="15"/>
        <v>#DIV/0!</v>
      </c>
    </row>
    <row r="469" spans="2:6" ht="12.75">
      <c r="B469" s="2" t="s">
        <v>143</v>
      </c>
      <c r="C469" s="27">
        <f>F403</f>
        <v>0</v>
      </c>
      <c r="D469" s="27">
        <f>C469*F$16</f>
        <v>0</v>
      </c>
      <c r="E469" s="53" t="e">
        <f>C469/C$41</f>
        <v>#DIV/0!</v>
      </c>
      <c r="F469" s="54" t="e">
        <f t="shared" si="15"/>
        <v>#DIV/0!</v>
      </c>
    </row>
    <row r="470" spans="2:6" ht="12.75">
      <c r="B470" s="2" t="s">
        <v>144</v>
      </c>
      <c r="C470" s="27">
        <f>F412</f>
        <v>0</v>
      </c>
      <c r="D470" s="27">
        <f>C470*F$16</f>
        <v>0</v>
      </c>
      <c r="E470" s="53" t="e">
        <f>C470/C$41</f>
        <v>#DIV/0!</v>
      </c>
      <c r="F470" s="54" t="e">
        <f t="shared" si="15"/>
        <v>#DIV/0!</v>
      </c>
    </row>
    <row r="471" spans="2:6" ht="12.75">
      <c r="B471" s="2" t="s">
        <v>145</v>
      </c>
      <c r="C471" s="27" t="e">
        <f>C24/F16</f>
        <v>#DIV/0!</v>
      </c>
      <c r="D471" s="27" t="e">
        <f>C471*F$16</f>
        <v>#DIV/0!</v>
      </c>
      <c r="E471" s="53" t="e">
        <f>C471/C$41</f>
        <v>#DIV/0!</v>
      </c>
      <c r="F471" s="54" t="e">
        <f t="shared" si="15"/>
        <v>#DIV/0!</v>
      </c>
    </row>
    <row r="472" spans="2:6" ht="12.75">
      <c r="B472" s="2" t="s">
        <v>146</v>
      </c>
      <c r="C472" s="27" t="e">
        <f>C26/F16</f>
        <v>#DIV/0!</v>
      </c>
      <c r="D472" s="27" t="e">
        <f>C472*F$16</f>
        <v>#DIV/0!</v>
      </c>
      <c r="E472" s="53" t="e">
        <f>C472/C$41</f>
        <v>#DIV/0!</v>
      </c>
      <c r="F472" s="54" t="e">
        <f t="shared" si="15"/>
        <v>#DIV/0!</v>
      </c>
    </row>
    <row r="473" spans="5:6" ht="12.75">
      <c r="E473" s="55"/>
      <c r="F473" s="54"/>
    </row>
    <row r="474" spans="2:6" ht="12.75">
      <c r="B474" s="48" t="s">
        <v>147</v>
      </c>
      <c r="C474" s="49" t="e">
        <f>SUM(C475:C477)</f>
        <v>#DIV/0!</v>
      </c>
      <c r="D474" s="49" t="e">
        <f>SUM(D475:D477)</f>
        <v>#DIV/0!</v>
      </c>
      <c r="E474" s="50" t="e">
        <f>SUM(E475:E477)</f>
        <v>#DIV/0!</v>
      </c>
      <c r="F474" s="51" t="e">
        <f>(E474/E$489)*100</f>
        <v>#DIV/0!</v>
      </c>
    </row>
    <row r="475" spans="2:6" ht="12.75">
      <c r="B475" s="2" t="s">
        <v>148</v>
      </c>
      <c r="C475" s="27" t="e">
        <f>F422</f>
        <v>#DIV/0!</v>
      </c>
      <c r="D475" s="27" t="e">
        <f>C475*F$16</f>
        <v>#DIV/0!</v>
      </c>
      <c r="E475" s="53" t="e">
        <f>C475/C$41</f>
        <v>#DIV/0!</v>
      </c>
      <c r="F475" s="54" t="e">
        <f>(E475/E$489)*100</f>
        <v>#DIV/0!</v>
      </c>
    </row>
    <row r="476" spans="2:6" ht="12.75">
      <c r="B476" s="2" t="s">
        <v>149</v>
      </c>
      <c r="C476" s="27">
        <f>C29/12</f>
        <v>0</v>
      </c>
      <c r="D476" s="27">
        <f>C476*F$16</f>
        <v>0</v>
      </c>
      <c r="E476" s="53" t="e">
        <f>C476/C$41</f>
        <v>#DIV/0!</v>
      </c>
      <c r="F476" s="54" t="e">
        <f>(E476/E$489)*100</f>
        <v>#DIV/0!</v>
      </c>
    </row>
    <row r="477" spans="2:6" ht="12.75">
      <c r="B477" s="2" t="s">
        <v>179</v>
      </c>
      <c r="C477" s="27">
        <f>C30/12</f>
        <v>0</v>
      </c>
      <c r="D477" s="27">
        <f>C477*F$16</f>
        <v>0</v>
      </c>
      <c r="E477" s="53" t="e">
        <f>C477/C$41</f>
        <v>#DIV/0!</v>
      </c>
      <c r="F477" s="54" t="e">
        <f>(E477/E$489)*100</f>
        <v>#DIV/0!</v>
      </c>
    </row>
    <row r="478" ht="12.75">
      <c r="E478" s="55"/>
    </row>
    <row r="479" spans="2:7" ht="12.75">
      <c r="B479" s="45" t="s">
        <v>150</v>
      </c>
      <c r="C479" s="56" t="e">
        <f>C474+C467+C462+C458</f>
        <v>#DIV/0!</v>
      </c>
      <c r="D479" s="56" t="e">
        <f>D474+D467+D462+D458</f>
        <v>#DIV/0!</v>
      </c>
      <c r="E479" s="57" t="e">
        <f>E474+E467+E462+E458</f>
        <v>#DIV/0!</v>
      </c>
      <c r="F479" s="47" t="e">
        <f>(E479/E$489)*100</f>
        <v>#DIV/0!</v>
      </c>
      <c r="G479" s="62"/>
    </row>
    <row r="480" ht="12.75">
      <c r="F480" s="58"/>
    </row>
    <row r="481" spans="2:6" ht="12.75">
      <c r="B481" s="1" t="s">
        <v>168</v>
      </c>
      <c r="C481" s="11"/>
      <c r="D481" s="11"/>
      <c r="E481" s="11"/>
      <c r="F481" s="11"/>
    </row>
    <row r="482" ht="12.75">
      <c r="F482" s="58"/>
    </row>
    <row r="483" spans="2:7" ht="12.75">
      <c r="B483" s="48" t="s">
        <v>169</v>
      </c>
      <c r="C483" s="49" t="e">
        <f>E440/F16</f>
        <v>#DIV/0!</v>
      </c>
      <c r="D483" s="49" t="e">
        <f>C483*F16</f>
        <v>#DIV/0!</v>
      </c>
      <c r="E483" s="50" t="e">
        <f>C483/C41</f>
        <v>#DIV/0!</v>
      </c>
      <c r="F483" s="85" t="e">
        <f>-(E483/E$489)*100</f>
        <v>#DIV/0!</v>
      </c>
      <c r="G483" s="62"/>
    </row>
    <row r="484" ht="12.75">
      <c r="F484" s="58"/>
    </row>
    <row r="485" spans="2:6" ht="12.75">
      <c r="B485" s="1" t="s">
        <v>151</v>
      </c>
      <c r="C485" s="11"/>
      <c r="D485" s="11"/>
      <c r="E485" s="11"/>
      <c r="F485" s="11"/>
    </row>
    <row r="486" ht="12.75">
      <c r="F486" s="58"/>
    </row>
    <row r="487" spans="2:7" ht="12.75">
      <c r="B487" s="59" t="s">
        <v>170</v>
      </c>
      <c r="C487" s="60"/>
      <c r="D487" s="60"/>
      <c r="E487" s="61" t="e">
        <f>E479+E454-E483</f>
        <v>#DIV/0!</v>
      </c>
      <c r="F487" s="47" t="e">
        <f>(E487/E$489)*100</f>
        <v>#DIV/0!</v>
      </c>
      <c r="G487" s="62"/>
    </row>
    <row r="488" ht="12.75">
      <c r="F488" s="62"/>
    </row>
    <row r="489" spans="2:7" ht="12.75">
      <c r="B489" s="59" t="s">
        <v>159</v>
      </c>
      <c r="C489" s="59"/>
      <c r="D489" s="59"/>
      <c r="E489" s="61" t="e">
        <f>E487*((100/(100-(E433))))</f>
        <v>#DIV/0!</v>
      </c>
      <c r="F489" s="47" t="e">
        <f>(E489/E$489)*100</f>
        <v>#DIV/0!</v>
      </c>
      <c r="G489" s="62"/>
    </row>
    <row r="491" spans="3:4" ht="15">
      <c r="C491" s="82" t="s">
        <v>182</v>
      </c>
      <c r="D491" s="89" t="e">
        <f>E489/C52</f>
        <v>#DIV/0!</v>
      </c>
    </row>
    <row r="493" spans="3:4" ht="12.75">
      <c r="C493" s="15"/>
      <c r="D493" s="68"/>
    </row>
    <row r="494" spans="3:4" ht="12.75">
      <c r="C494" s="15"/>
      <c r="D494" s="68"/>
    </row>
    <row r="495" spans="3:4" ht="12.75">
      <c r="C495" s="15"/>
      <c r="D495" s="68"/>
    </row>
    <row r="496" spans="3:4" ht="12.75">
      <c r="C496" s="15"/>
      <c r="D496" s="68"/>
    </row>
    <row r="498" spans="3:4" ht="12.75">
      <c r="C498" s="15" t="s">
        <v>181</v>
      </c>
      <c r="D498" s="87" t="e">
        <f>D491*C50*12*15</f>
        <v>#DIV/0!</v>
      </c>
    </row>
    <row r="499" spans="1:9" ht="15">
      <c r="A499" s="69"/>
      <c r="B499" s="11"/>
      <c r="C499" s="11"/>
      <c r="D499" s="11"/>
      <c r="E499" s="11"/>
      <c r="F499" s="11"/>
      <c r="G499" s="11"/>
      <c r="H499" s="11"/>
      <c r="I499" s="11"/>
    </row>
  </sheetData>
  <sheetProtection password="942E" sheet="1" objects="1" scenarios="1"/>
  <mergeCells count="25">
    <mergeCell ref="B85:B86"/>
    <mergeCell ref="C85:C86"/>
    <mergeCell ref="D85:D86"/>
    <mergeCell ref="E85:E86"/>
    <mergeCell ref="F85:H85"/>
    <mergeCell ref="B73:B74"/>
    <mergeCell ref="C73:C74"/>
    <mergeCell ref="D73:D74"/>
    <mergeCell ref="E73:E74"/>
    <mergeCell ref="F73:H73"/>
    <mergeCell ref="B109:B110"/>
    <mergeCell ref="C109:C110"/>
    <mergeCell ref="D109:D110"/>
    <mergeCell ref="E109:E110"/>
    <mergeCell ref="F109:H109"/>
    <mergeCell ref="B97:B98"/>
    <mergeCell ref="C97:C98"/>
    <mergeCell ref="D97:D98"/>
    <mergeCell ref="E97:E98"/>
    <mergeCell ref="F97:H97"/>
    <mergeCell ref="B121:B122"/>
    <mergeCell ref="C121:C122"/>
    <mergeCell ref="D121:D122"/>
    <mergeCell ref="E121:E122"/>
    <mergeCell ref="F121:H121"/>
  </mergeCells>
  <printOptions/>
  <pageMargins left="0.5118110236220472" right="0.5118110236220472" top="0.9448818897637796" bottom="0.4330708661417323" header="0.31496062992125984" footer="0.31496062992125984"/>
  <pageSetup fitToHeight="5" horizontalDpi="600" verticalDpi="600" orientation="portrait" scale="52" r:id="rId2"/>
  <headerFooter>
    <oddHeader>&amp;L&amp;"-,Negrito"&amp;14SISTEMA DE TRANSPORTE COLETIVO DE PELOTAS&amp;"-,Regular"&amp;11
&amp;12Cálculo Tarifário&amp;C&amp;G&amp;R
Anexo IV.2 - Planilha de Cálculo - Proposta Financeira</oddHeader>
  </headerFooter>
  <rowBreaks count="3" manualBreakCount="3">
    <brk id="105" max="7" man="1"/>
    <brk id="199" max="255" man="1"/>
    <brk id="394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GMD</dc:creator>
  <cp:keywords/>
  <dc:description/>
  <cp:lastModifiedBy>ana.machado</cp:lastModifiedBy>
  <cp:lastPrinted>2015-02-09T19:22:40Z</cp:lastPrinted>
  <dcterms:created xsi:type="dcterms:W3CDTF">2014-05-27T21:36:57Z</dcterms:created>
  <dcterms:modified xsi:type="dcterms:W3CDTF">2015-02-25T17:03:08Z</dcterms:modified>
  <cp:category/>
  <cp:version/>
  <cp:contentType/>
  <cp:contentStatus/>
</cp:coreProperties>
</file>